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definedNames>
    <definedName name="_xlnm.Print_Area" localSheetId="0">Лист3!$A$1:$H$228</definedName>
  </definedNames>
  <calcPr calcId="144525"/>
</workbook>
</file>

<file path=xl/calcChain.xml><?xml version="1.0" encoding="utf-8"?>
<calcChain xmlns="http://schemas.openxmlformats.org/spreadsheetml/2006/main">
  <c r="G139" i="3" l="1"/>
  <c r="F139" i="3"/>
  <c r="G199" i="3" l="1"/>
  <c r="F199" i="3" s="1"/>
  <c r="D25" i="3" l="1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 l="1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4" i="3"/>
  <c r="D23" i="3"/>
  <c r="D22" i="3"/>
  <c r="D21" i="3"/>
  <c r="D20" i="3"/>
  <c r="D19" i="3"/>
  <c r="D18" i="3"/>
  <c r="D17" i="3"/>
  <c r="D16" i="3"/>
  <c r="D14" i="3"/>
  <c r="D15" i="3"/>
  <c r="G201" i="3" l="1"/>
  <c r="F201" i="3" s="1"/>
  <c r="G203" i="3" l="1"/>
  <c r="F203" i="3" s="1"/>
  <c r="G149" i="3" l="1"/>
  <c r="F149" i="3" s="1"/>
  <c r="G147" i="3"/>
  <c r="F147" i="3" s="1"/>
  <c r="G125" i="3" l="1"/>
  <c r="F125" i="3" s="1"/>
  <c r="G124" i="3"/>
  <c r="F124" i="3" s="1"/>
  <c r="G126" i="3"/>
  <c r="F126" i="3" s="1"/>
  <c r="G127" i="3"/>
  <c r="F127" i="3" s="1"/>
  <c r="G128" i="3"/>
  <c r="F128" i="3" s="1"/>
  <c r="G129" i="3"/>
  <c r="F129" i="3" s="1"/>
  <c r="G130" i="3"/>
  <c r="F130" i="3" s="1"/>
  <c r="G131" i="3"/>
  <c r="F131" i="3" s="1"/>
  <c r="G132" i="3"/>
  <c r="F132" i="3" s="1"/>
  <c r="G133" i="3"/>
  <c r="F133" i="3" s="1"/>
  <c r="G134" i="3"/>
  <c r="F134" i="3" s="1"/>
  <c r="G210" i="3" l="1"/>
  <c r="F210" i="3" s="1"/>
  <c r="G209" i="3"/>
  <c r="F209" i="3" s="1"/>
  <c r="G15" i="4" l="1"/>
  <c r="F15" i="4" s="1"/>
  <c r="G14" i="4"/>
  <c r="F14" i="4" s="1"/>
  <c r="G99" i="3" l="1"/>
  <c r="F99" i="3" s="1"/>
  <c r="G96" i="3"/>
  <c r="F96" i="3" s="1"/>
  <c r="G83" i="3"/>
  <c r="F83" i="3" s="1"/>
  <c r="G82" i="3"/>
  <c r="F82" i="3" s="1"/>
  <c r="G48" i="3"/>
  <c r="F48" i="3" s="1"/>
  <c r="G202" i="3" l="1"/>
  <c r="F202" i="3" s="1"/>
  <c r="G200" i="3"/>
  <c r="F200" i="3" s="1"/>
  <c r="G141" i="3" l="1"/>
  <c r="F141" i="3" s="1"/>
  <c r="G198" i="3" l="1"/>
  <c r="F198" i="3" s="1"/>
  <c r="G197" i="3"/>
  <c r="F197" i="3" s="1"/>
  <c r="G196" i="3"/>
  <c r="F196" i="3" s="1"/>
  <c r="G195" i="3"/>
  <c r="F195" i="3" s="1"/>
  <c r="G194" i="3"/>
  <c r="F194" i="3" s="1"/>
  <c r="G193" i="3"/>
  <c r="F193" i="3" s="1"/>
  <c r="G192" i="3"/>
  <c r="F192" i="3" s="1"/>
  <c r="G191" i="3"/>
  <c r="F191" i="3" s="1"/>
  <c r="G211" i="3"/>
  <c r="G212" i="3"/>
  <c r="F212" i="3" s="1"/>
  <c r="G208" i="3"/>
  <c r="F208" i="3" s="1"/>
  <c r="G215" i="3"/>
  <c r="G214" i="3"/>
  <c r="G213" i="3"/>
  <c r="G171" i="3"/>
  <c r="F171" i="3" s="1"/>
  <c r="G167" i="3" l="1"/>
  <c r="F167" i="3" s="1"/>
  <c r="G165" i="3"/>
  <c r="F165" i="3" s="1"/>
  <c r="G166" i="3"/>
  <c r="F166" i="3" s="1"/>
  <c r="G164" i="3"/>
  <c r="F164" i="3" s="1"/>
  <c r="G183" i="3"/>
  <c r="F183" i="3" s="1"/>
  <c r="G177" i="3"/>
  <c r="F177" i="3" s="1"/>
  <c r="G220" i="3"/>
  <c r="F220" i="3" s="1"/>
  <c r="G219" i="3"/>
  <c r="F219" i="3" s="1"/>
  <c r="G218" i="3"/>
  <c r="F218" i="3" s="1"/>
  <c r="G217" i="3"/>
  <c r="F217" i="3" s="1"/>
  <c r="F215" i="3"/>
  <c r="F214" i="3"/>
  <c r="F213" i="3"/>
  <c r="F211" i="3"/>
  <c r="G207" i="3"/>
  <c r="F207" i="3" s="1"/>
  <c r="G205" i="3"/>
  <c r="F205" i="3" s="1"/>
  <c r="G204" i="3"/>
  <c r="F204" i="3" s="1"/>
  <c r="G190" i="3"/>
  <c r="F190" i="3" s="1"/>
  <c r="G189" i="3"/>
  <c r="F189" i="3" s="1"/>
  <c r="G188" i="3"/>
  <c r="F188" i="3" s="1"/>
  <c r="G186" i="3"/>
  <c r="F186" i="3" s="1"/>
  <c r="G185" i="3"/>
  <c r="F185" i="3" s="1"/>
  <c r="G184" i="3"/>
  <c r="F184" i="3" s="1"/>
  <c r="G182" i="3"/>
  <c r="F182" i="3" s="1"/>
  <c r="G181" i="3"/>
  <c r="F181" i="3" s="1"/>
  <c r="G180" i="3"/>
  <c r="F180" i="3" s="1"/>
  <c r="G179" i="3"/>
  <c r="F179" i="3" s="1"/>
  <c r="G178" i="3"/>
  <c r="F178" i="3" s="1"/>
  <c r="G176" i="3"/>
  <c r="F176" i="3" s="1"/>
  <c r="G175" i="3"/>
  <c r="F175" i="3" s="1"/>
  <c r="G174" i="3"/>
  <c r="F174" i="3" s="1"/>
  <c r="G173" i="3"/>
  <c r="F173" i="3" s="1"/>
  <c r="G172" i="3"/>
  <c r="F172" i="3" s="1"/>
  <c r="G170" i="3"/>
  <c r="F170" i="3" s="1"/>
  <c r="G169" i="3"/>
  <c r="F169" i="3" s="1"/>
  <c r="G163" i="3"/>
  <c r="F163" i="3" s="1"/>
  <c r="G162" i="3"/>
  <c r="F162" i="3" s="1"/>
  <c r="G161" i="3"/>
  <c r="F161" i="3" s="1"/>
  <c r="G160" i="3"/>
  <c r="F160" i="3" s="1"/>
  <c r="G159" i="3"/>
  <c r="F159" i="3" s="1"/>
  <c r="G158" i="3"/>
  <c r="F158" i="3" s="1"/>
  <c r="G157" i="3"/>
  <c r="F157" i="3" s="1"/>
  <c r="G156" i="3"/>
  <c r="F156" i="3" s="1"/>
  <c r="G155" i="3"/>
  <c r="F155" i="3" s="1"/>
  <c r="G154" i="3"/>
  <c r="F154" i="3" s="1"/>
  <c r="G153" i="3"/>
  <c r="F153" i="3" s="1"/>
  <c r="G152" i="3"/>
  <c r="F152" i="3" s="1"/>
  <c r="G151" i="3"/>
  <c r="F151" i="3" s="1"/>
  <c r="G150" i="3"/>
  <c r="F150" i="3" s="1"/>
  <c r="G148" i="3"/>
  <c r="F148" i="3" s="1"/>
  <c r="G146" i="3"/>
  <c r="F146" i="3" s="1"/>
  <c r="G145" i="3"/>
  <c r="F145" i="3" s="1"/>
  <c r="G144" i="3"/>
  <c r="F144" i="3" s="1"/>
  <c r="G143" i="3"/>
  <c r="F143" i="3" s="1"/>
  <c r="G142" i="3"/>
  <c r="F142" i="3" s="1"/>
  <c r="G140" i="3"/>
  <c r="F140" i="3" s="1"/>
  <c r="G138" i="3"/>
  <c r="F138" i="3" s="1"/>
  <c r="G137" i="3"/>
  <c r="F137" i="3" s="1"/>
  <c r="G136" i="3"/>
  <c r="F136" i="3" s="1"/>
  <c r="G135" i="3"/>
  <c r="F135" i="3" s="1"/>
  <c r="G123" i="3"/>
  <c r="F123" i="3" s="1"/>
  <c r="G121" i="3"/>
  <c r="F121" i="3" s="1"/>
  <c r="G120" i="3"/>
  <c r="F120" i="3" s="1"/>
  <c r="G119" i="3"/>
  <c r="F119" i="3" s="1"/>
  <c r="G118" i="3"/>
  <c r="F118" i="3" s="1"/>
  <c r="G117" i="3"/>
  <c r="F117" i="3" s="1"/>
  <c r="G116" i="3"/>
  <c r="F116" i="3" s="1"/>
  <c r="G115" i="3"/>
  <c r="F115" i="3" s="1"/>
  <c r="G114" i="3"/>
  <c r="F114" i="3" s="1"/>
  <c r="G113" i="3"/>
  <c r="F113" i="3" s="1"/>
  <c r="G112" i="3"/>
  <c r="F112" i="3" s="1"/>
  <c r="G111" i="3"/>
  <c r="F111" i="3" s="1"/>
  <c r="G110" i="3"/>
  <c r="F110" i="3" s="1"/>
  <c r="G109" i="3"/>
  <c r="F109" i="3" s="1"/>
  <c r="G108" i="3"/>
  <c r="F108" i="3" s="1"/>
  <c r="G107" i="3"/>
  <c r="F107" i="3" s="1"/>
  <c r="G106" i="3"/>
  <c r="F106" i="3" s="1"/>
  <c r="G104" i="3"/>
  <c r="F104" i="3" s="1"/>
  <c r="G97" i="3"/>
  <c r="F97" i="3" s="1"/>
  <c r="G98" i="3"/>
  <c r="F98" i="3" s="1"/>
  <c r="G103" i="3"/>
  <c r="F103" i="3" s="1"/>
  <c r="G100" i="3"/>
  <c r="F100" i="3" s="1"/>
  <c r="G101" i="3"/>
  <c r="F101" i="3" s="1"/>
  <c r="G102" i="3"/>
  <c r="F102" i="3" s="1"/>
  <c r="G94" i="3"/>
  <c r="F94" i="3" s="1"/>
  <c r="G92" i="3"/>
  <c r="F92" i="3" s="1"/>
  <c r="G91" i="3"/>
  <c r="F91" i="3" s="1"/>
  <c r="G90" i="3"/>
  <c r="F90" i="3" s="1"/>
  <c r="G89" i="3"/>
  <c r="F89" i="3" s="1"/>
  <c r="G88" i="3"/>
  <c r="F88" i="3" s="1"/>
  <c r="G87" i="3"/>
  <c r="F87" i="3" s="1"/>
  <c r="G95" i="3"/>
  <c r="F95" i="3" s="1"/>
  <c r="G86" i="3"/>
  <c r="F86" i="3" s="1"/>
  <c r="G85" i="3"/>
  <c r="F85" i="3" s="1"/>
  <c r="G84" i="3"/>
  <c r="F84" i="3" s="1"/>
  <c r="G81" i="3"/>
  <c r="F81" i="3" s="1"/>
  <c r="G80" i="3"/>
  <c r="F80" i="3" s="1"/>
  <c r="G79" i="3"/>
  <c r="F79" i="3" s="1"/>
  <c r="G78" i="3"/>
  <c r="F78" i="3" s="1"/>
  <c r="G77" i="3"/>
  <c r="F77" i="3" s="1"/>
  <c r="G76" i="3"/>
  <c r="F76" i="3" s="1"/>
  <c r="G75" i="3"/>
  <c r="F75" i="3" s="1"/>
  <c r="G74" i="3"/>
  <c r="F74" i="3" s="1"/>
  <c r="G73" i="3"/>
  <c r="F73" i="3" s="1"/>
  <c r="G72" i="3"/>
  <c r="F72" i="3" s="1"/>
  <c r="G71" i="3"/>
  <c r="F71" i="3" s="1"/>
  <c r="G70" i="3"/>
  <c r="F70" i="3" s="1"/>
  <c r="G69" i="3"/>
  <c r="F69" i="3" s="1"/>
  <c r="G68" i="3"/>
  <c r="F68" i="3" s="1"/>
  <c r="G67" i="3"/>
  <c r="F67" i="3" s="1"/>
  <c r="G66" i="3"/>
  <c r="F66" i="3" s="1"/>
  <c r="G65" i="3"/>
  <c r="F65" i="3" s="1"/>
  <c r="G64" i="3"/>
  <c r="F64" i="3" s="1"/>
  <c r="G63" i="3"/>
  <c r="F63" i="3" s="1"/>
  <c r="G62" i="3"/>
  <c r="F62" i="3" s="1"/>
  <c r="G93" i="3"/>
  <c r="F93" i="3" s="1"/>
  <c r="G61" i="3"/>
  <c r="F61" i="3" s="1"/>
  <c r="G60" i="3"/>
  <c r="F60" i="3" s="1"/>
  <c r="G59" i="3"/>
  <c r="F59" i="3" s="1"/>
  <c r="G58" i="3"/>
  <c r="F58" i="3" s="1"/>
  <c r="G57" i="3"/>
  <c r="F57" i="3" s="1"/>
  <c r="G56" i="3"/>
  <c r="F56" i="3" s="1"/>
  <c r="G55" i="3"/>
  <c r="F55" i="3" s="1"/>
  <c r="G54" i="3"/>
  <c r="F54" i="3" s="1"/>
  <c r="G52" i="3"/>
  <c r="F52" i="3" s="1"/>
  <c r="G51" i="3"/>
  <c r="F51" i="3" s="1"/>
  <c r="G50" i="3"/>
  <c r="F50" i="3" s="1"/>
  <c r="G32" i="3"/>
  <c r="F32" i="3" s="1"/>
  <c r="G49" i="3"/>
  <c r="F49" i="3" s="1"/>
  <c r="G47" i="3"/>
  <c r="F47" i="3" s="1"/>
  <c r="G46" i="3"/>
  <c r="F46" i="3" s="1"/>
  <c r="G45" i="3"/>
  <c r="F45" i="3" s="1"/>
  <c r="G44" i="3"/>
  <c r="F44" i="3" s="1"/>
  <c r="G43" i="3"/>
  <c r="F43" i="3" s="1"/>
  <c r="G42" i="3"/>
  <c r="F42" i="3" s="1"/>
  <c r="G41" i="3"/>
  <c r="F41" i="3" s="1"/>
  <c r="G40" i="3"/>
  <c r="F40" i="3" s="1"/>
  <c r="G39" i="3"/>
  <c r="F39" i="3" s="1"/>
  <c r="G38" i="3"/>
  <c r="F38" i="3" s="1"/>
  <c r="G37" i="3"/>
  <c r="F37" i="3" s="1"/>
  <c r="G36" i="3"/>
  <c r="F36" i="3" s="1"/>
  <c r="G35" i="3"/>
  <c r="F35" i="3" s="1"/>
  <c r="G34" i="3"/>
  <c r="F34" i="3" s="1"/>
  <c r="G33" i="3"/>
  <c r="F33" i="3" s="1"/>
  <c r="G31" i="3"/>
  <c r="F31" i="3" s="1"/>
  <c r="G30" i="3"/>
  <c r="F30" i="3" s="1"/>
  <c r="G29" i="3"/>
  <c r="F29" i="3" s="1"/>
  <c r="G28" i="3"/>
  <c r="F28" i="3" s="1"/>
  <c r="G27" i="3"/>
  <c r="F27" i="3" s="1"/>
  <c r="G26" i="3"/>
  <c r="F26" i="3" s="1"/>
  <c r="G25" i="3"/>
  <c r="F25" i="3" s="1"/>
  <c r="G24" i="3"/>
  <c r="F24" i="3" s="1"/>
  <c r="G23" i="3"/>
  <c r="F23" i="3" s="1"/>
  <c r="G22" i="3"/>
  <c r="F22" i="3" s="1"/>
  <c r="G21" i="3"/>
  <c r="F21" i="3" s="1"/>
  <c r="G20" i="3"/>
  <c r="F20" i="3" s="1"/>
  <c r="G53" i="3"/>
  <c r="F53" i="3" s="1"/>
  <c r="G19" i="3"/>
  <c r="F19" i="3" s="1"/>
  <c r="G18" i="3"/>
  <c r="F18" i="3" s="1"/>
  <c r="G17" i="3"/>
  <c r="F17" i="3" s="1"/>
  <c r="G16" i="3"/>
  <c r="F16" i="3" s="1"/>
  <c r="G15" i="3"/>
  <c r="F15" i="3" s="1"/>
  <c r="G14" i="3"/>
  <c r="F14" i="3" s="1"/>
</calcChain>
</file>

<file path=xl/sharedStrings.xml><?xml version="1.0" encoding="utf-8"?>
<sst xmlns="http://schemas.openxmlformats.org/spreadsheetml/2006/main" count="457" uniqueCount="243">
  <si>
    <t>№ п/п</t>
  </si>
  <si>
    <t>Наименование товара (работы, услуги)</t>
  </si>
  <si>
    <t>ед. изм.</t>
  </si>
  <si>
    <t>Цена без НДС (бел.руб.)</t>
  </si>
  <si>
    <t>ставка НДС</t>
  </si>
  <si>
    <t>НДС</t>
  </si>
  <si>
    <t>Отпускная цена с НДС</t>
  </si>
  <si>
    <t>шт</t>
  </si>
  <si>
    <t>Кровать двухъярусная П/КМ-2</t>
  </si>
  <si>
    <t>Диван "НЕО-1" 1960*920*760</t>
  </si>
  <si>
    <t>Кресло "НЕО-1" 1000*920*760</t>
  </si>
  <si>
    <t>Диван "НЕО-2" 1960*920*760 винилискожа</t>
  </si>
  <si>
    <t>Кресло "НЕО-2" 1000*920*760 винилискожа</t>
  </si>
  <si>
    <t>Диван "НЕО-3" 1960*920*760</t>
  </si>
  <si>
    <t>Кресло "НЕО-3" 1000*920*760</t>
  </si>
  <si>
    <t>Тахта "ИРИС"  2200*850*860</t>
  </si>
  <si>
    <t>Продукция столярного участка</t>
  </si>
  <si>
    <t>м3</t>
  </si>
  <si>
    <t>Пиломатериал необрезной хв.п.</t>
  </si>
  <si>
    <t>Пиломатериал обрезной хв.п.</t>
  </si>
  <si>
    <t>Пиломатериал необрезной листв. пород</t>
  </si>
  <si>
    <t>Пиломатериал обрезной листв. пород</t>
  </si>
  <si>
    <t>Лоток хлебный</t>
  </si>
  <si>
    <t>Дрова (резаные-колотые)</t>
  </si>
  <si>
    <t>Кабина туалетная (2,4*1,2*1,0)</t>
  </si>
  <si>
    <t>шт.</t>
  </si>
  <si>
    <t>Продукция металлообработки</t>
  </si>
  <si>
    <t>м2</t>
  </si>
  <si>
    <t>Продукция УВХ</t>
  </si>
  <si>
    <t>т.</t>
  </si>
  <si>
    <t>Крупа перловая</t>
  </si>
  <si>
    <t>Прочее</t>
  </si>
  <si>
    <t>Туалетная бумага 50 м.</t>
  </si>
  <si>
    <t>рул</t>
  </si>
  <si>
    <t>Туалетная бумага 25 м.</t>
  </si>
  <si>
    <t>Смесь кормовая</t>
  </si>
  <si>
    <t>Продукция швейного участка</t>
  </si>
  <si>
    <t>Диван-кровать "Пекин-2" кож. зам.</t>
  </si>
  <si>
    <t xml:space="preserve">Диван-кровать "Пекин-1" </t>
  </si>
  <si>
    <t xml:space="preserve">Диван  "Дублин-1"  </t>
  </si>
  <si>
    <t>Диван "Дублин-2" кож.зам.</t>
  </si>
  <si>
    <t>Костюм мужской специальный "Дорожник/01"</t>
  </si>
  <si>
    <t>Костюм мужской специальный "Дорожник/011"</t>
  </si>
  <si>
    <t>Костюм мужской специальный "Дорожник/02"</t>
  </si>
  <si>
    <t>Куртка мужская утепленная мод.01-16</t>
  </si>
  <si>
    <t>Костюм мужской утепленный мод.01-16</t>
  </si>
  <si>
    <t>Поддон Стальная Линия 2200*1080*180 с т/о</t>
  </si>
  <si>
    <t>Поддон Стальная Линия 2200*1080*180 без т/о</t>
  </si>
  <si>
    <t>Полотенце вафельное</t>
  </si>
  <si>
    <t xml:space="preserve">Прейскурант </t>
  </si>
  <si>
    <t>Утверждаю</t>
  </si>
  <si>
    <t xml:space="preserve">Государственного предприятия </t>
  </si>
  <si>
    <t>"Пятнадцать"</t>
  </si>
  <si>
    <t>Государственное предприятие "Пятнадцать"</t>
  </si>
  <si>
    <t>Поддон Стальная Линия 1400*2300*180 с т/о</t>
  </si>
  <si>
    <t>Поддон Стальная Линия 1400*2300*180 без т/о</t>
  </si>
  <si>
    <t>Сетка рабица d=2,5</t>
  </si>
  <si>
    <t xml:space="preserve">Поддон 2П04  (без т/о) "Керамин" </t>
  </si>
  <si>
    <t xml:space="preserve">Поддон 2П04  (с т/о) "Керамин" </t>
  </si>
  <si>
    <t>Халат мужской специальный ХТ/011 р-р 104,108-182,188,защитный свойства Зми</t>
  </si>
  <si>
    <t>Халат мужской специальный ХТ/01 р-р 104,108-182,188,защитный свойства Зми</t>
  </si>
  <si>
    <t>Халат мужской специальный ХТ/02  р-р 104,108-182,188,защитный свойства Зми</t>
  </si>
  <si>
    <t>Рукавицы спец.брезентовые Ми,Тр,тип В,р-р 2 мод.033/1</t>
  </si>
  <si>
    <t>пара</t>
  </si>
  <si>
    <t>Рукавицы спец.брезентовые Ми,Тр,тип В,р-р 2 мод.033/2</t>
  </si>
  <si>
    <t>Рукавицы спец.брезентовые Ми,Тр,тип В,р-р 2 мод.033</t>
  </si>
  <si>
    <t>Сетка рабица d=2</t>
  </si>
  <si>
    <t>Сетка рабица d=3</t>
  </si>
  <si>
    <t>Поддон 1200*800*141 мм (без т/о)</t>
  </si>
  <si>
    <t>Поддон Можелит,Домочай,КХП с т/о 1200*800</t>
  </si>
  <si>
    <t>Поддон Можелит,Домочай,КХП без т/о 1200*800</t>
  </si>
  <si>
    <t>кг</t>
  </si>
  <si>
    <t xml:space="preserve">Кисель </t>
  </si>
  <si>
    <r>
      <t xml:space="preserve">Простыня из суровой бязи 214*120 </t>
    </r>
    <r>
      <rPr>
        <b/>
        <i/>
        <sz val="10"/>
        <rFont val="Arial"/>
        <family val="2"/>
        <charset val="204"/>
      </rPr>
      <t>(УИС)</t>
    </r>
  </si>
  <si>
    <r>
      <rPr>
        <b/>
        <i/>
        <sz val="10"/>
        <rFont val="Arial"/>
        <family val="2"/>
        <charset val="204"/>
      </rPr>
      <t>Табурет</t>
    </r>
    <r>
      <rPr>
        <i/>
        <sz val="10"/>
        <rFont val="Arial"/>
        <family val="2"/>
        <charset val="204"/>
      </rPr>
      <t xml:space="preserve"> (м/к+ДСПЛ)</t>
    </r>
  </si>
  <si>
    <r>
      <rPr>
        <b/>
        <i/>
        <sz val="10"/>
        <rFont val="Arial"/>
        <family val="2"/>
        <charset val="204"/>
      </rPr>
      <t>Табурет</t>
    </r>
    <r>
      <rPr>
        <i/>
        <sz val="10"/>
        <rFont val="Arial"/>
        <family val="2"/>
        <charset val="204"/>
      </rPr>
      <t xml:space="preserve"> (м/к+постформинг)</t>
    </r>
  </si>
  <si>
    <r>
      <t xml:space="preserve">Шкаф д/документов </t>
    </r>
    <r>
      <rPr>
        <b/>
        <i/>
        <sz val="10"/>
        <rFont val="Arial"/>
        <family val="2"/>
        <charset val="204"/>
      </rPr>
      <t xml:space="preserve">П/ДД-1850 </t>
    </r>
    <r>
      <rPr>
        <i/>
        <sz val="10"/>
        <rFont val="Arial"/>
        <family val="2"/>
        <charset val="204"/>
      </rPr>
      <t>0,8х0,4х1,85</t>
    </r>
  </si>
  <si>
    <r>
      <t xml:space="preserve">Стол журнальный </t>
    </r>
    <r>
      <rPr>
        <b/>
        <i/>
        <sz val="10"/>
        <rFont val="Arial"/>
        <family val="2"/>
        <charset val="204"/>
      </rPr>
      <t xml:space="preserve">П/СЖ-3 </t>
    </r>
    <r>
      <rPr>
        <i/>
        <sz val="10"/>
        <rFont val="Arial"/>
        <family val="2"/>
        <charset val="204"/>
      </rPr>
      <t>(700*600*560)</t>
    </r>
  </si>
  <si>
    <r>
      <t xml:space="preserve">Столик журнальный овальный </t>
    </r>
    <r>
      <rPr>
        <b/>
        <i/>
        <sz val="10"/>
        <rFont val="Arial"/>
        <family val="2"/>
        <charset val="204"/>
      </rPr>
      <t>П/СЖ-1</t>
    </r>
    <r>
      <rPr>
        <i/>
        <sz val="10"/>
        <rFont val="Arial"/>
        <family val="2"/>
        <charset val="204"/>
      </rPr>
      <t xml:space="preserve">  0,6х0,6х0,55</t>
    </r>
  </si>
  <si>
    <r>
      <t xml:space="preserve">Стол компьютерный угловой </t>
    </r>
    <r>
      <rPr>
        <b/>
        <i/>
        <sz val="10"/>
        <rFont val="Arial"/>
        <family val="2"/>
        <charset val="204"/>
      </rPr>
      <t>П/Ккуд</t>
    </r>
    <r>
      <rPr>
        <i/>
        <sz val="10"/>
        <rFont val="Arial"/>
        <family val="2"/>
        <charset val="204"/>
      </rPr>
      <t xml:space="preserve"> (1300*1650*750)</t>
    </r>
  </si>
  <si>
    <r>
      <t xml:space="preserve">Стол журнальный квадратный </t>
    </r>
    <r>
      <rPr>
        <b/>
        <i/>
        <sz val="10"/>
        <rFont val="Arial"/>
        <family val="2"/>
        <charset val="204"/>
      </rPr>
      <t>П/СЖ-2</t>
    </r>
  </si>
  <si>
    <r>
      <t xml:space="preserve">Стол компьютерный учебный </t>
    </r>
    <r>
      <rPr>
        <b/>
        <i/>
        <sz val="10"/>
        <rFont val="Arial"/>
        <family val="2"/>
        <charset val="204"/>
      </rPr>
      <t>П/КУ</t>
    </r>
    <r>
      <rPr>
        <i/>
        <sz val="10"/>
        <rFont val="Arial"/>
        <family val="2"/>
        <charset val="204"/>
      </rPr>
      <t xml:space="preserve"> (1000х700х750)</t>
    </r>
  </si>
  <si>
    <r>
      <t xml:space="preserve">Стол компьютерный </t>
    </r>
    <r>
      <rPr>
        <b/>
        <i/>
        <sz val="10"/>
        <rFont val="Arial"/>
        <family val="2"/>
        <charset val="204"/>
      </rPr>
      <t xml:space="preserve">П/СК-4 </t>
    </r>
    <r>
      <rPr>
        <i/>
        <sz val="10"/>
        <rFont val="Arial"/>
        <family val="2"/>
        <charset val="204"/>
      </rPr>
      <t>(1300х700х750)</t>
    </r>
  </si>
  <si>
    <r>
      <t xml:space="preserve">Тумба на колесиках </t>
    </r>
    <r>
      <rPr>
        <b/>
        <i/>
        <sz val="10"/>
        <rFont val="Arial"/>
        <family val="2"/>
        <charset val="204"/>
      </rPr>
      <t>П/ТП-5</t>
    </r>
    <r>
      <rPr>
        <i/>
        <sz val="10"/>
        <rFont val="Arial"/>
        <family val="2"/>
        <charset val="204"/>
      </rPr>
      <t xml:space="preserve"> (420/490/570)</t>
    </r>
  </si>
  <si>
    <t>Маска х/б лицевая защитная многоразовая 2-сл. 180*95</t>
  </si>
  <si>
    <r>
      <t xml:space="preserve">Маска лицевая защитная одноразовая трехслойная 175*95 </t>
    </r>
    <r>
      <rPr>
        <b/>
        <i/>
        <sz val="10"/>
        <rFont val="Arial"/>
        <family val="2"/>
        <charset val="204"/>
      </rPr>
      <t>(УИС)</t>
    </r>
  </si>
  <si>
    <t xml:space="preserve">Маска лицевая защитная одноразовая трехслойная 175*95 </t>
  </si>
  <si>
    <t>Шапочка одноразовая на завязках</t>
  </si>
  <si>
    <t>Пиломатериал фрезерованный</t>
  </si>
  <si>
    <r>
      <t xml:space="preserve">Поддон </t>
    </r>
    <r>
      <rPr>
        <b/>
        <i/>
        <sz val="10"/>
        <rFont val="Arial"/>
        <family val="2"/>
        <charset val="204"/>
      </rPr>
      <t>ММЗ</t>
    </r>
    <r>
      <rPr>
        <i/>
        <sz val="10"/>
        <rFont val="Arial"/>
        <family val="2"/>
        <charset val="204"/>
      </rPr>
      <t xml:space="preserve"> 1200*800*144 с т/о</t>
    </r>
  </si>
  <si>
    <t>Мангал декоративный 564*1000*1960</t>
  </si>
  <si>
    <t>Скамья парковая 555*1800*965</t>
  </si>
  <si>
    <r>
      <t>Туалетная бумага 50 м.</t>
    </r>
    <r>
      <rPr>
        <b/>
        <i/>
        <sz val="10"/>
        <rFont val="Arial"/>
        <family val="2"/>
        <charset val="204"/>
      </rPr>
      <t>УИС</t>
    </r>
  </si>
  <si>
    <r>
      <t>Туалетная бумага 25 м.</t>
    </r>
    <r>
      <rPr>
        <b/>
        <i/>
        <sz val="10"/>
        <rFont val="Arial"/>
        <family val="2"/>
        <charset val="204"/>
      </rPr>
      <t>УИС</t>
    </r>
  </si>
  <si>
    <r>
      <t xml:space="preserve">Крупа перловая </t>
    </r>
    <r>
      <rPr>
        <b/>
        <i/>
        <sz val="10"/>
        <rFont val="Arial"/>
        <family val="2"/>
        <charset val="204"/>
      </rPr>
      <t>УИС</t>
    </r>
  </si>
  <si>
    <r>
      <t xml:space="preserve">Наволочка подушечная из суровой бязи 50*60 </t>
    </r>
    <r>
      <rPr>
        <b/>
        <i/>
        <sz val="10"/>
        <rFont val="Arial"/>
        <family val="2"/>
        <charset val="204"/>
      </rPr>
      <t>(УИС)</t>
    </r>
  </si>
  <si>
    <r>
      <t xml:space="preserve">Тумба-полка п/цветы </t>
    </r>
    <r>
      <rPr>
        <b/>
        <i/>
        <sz val="10"/>
        <rFont val="Arial"/>
        <family val="2"/>
        <charset val="204"/>
      </rPr>
      <t>П/ПЦ-4</t>
    </r>
    <r>
      <rPr>
        <i/>
        <sz val="10"/>
        <rFont val="Arial"/>
        <family val="2"/>
        <charset val="204"/>
      </rPr>
      <t xml:space="preserve"> (940/460/750)</t>
    </r>
  </si>
  <si>
    <r>
      <t xml:space="preserve">Шкаф для одежды </t>
    </r>
    <r>
      <rPr>
        <b/>
        <i/>
        <sz val="10"/>
        <rFont val="Arial"/>
        <family val="2"/>
        <charset val="204"/>
      </rPr>
      <t>П/ОД-4/2</t>
    </r>
    <r>
      <rPr>
        <i/>
        <sz val="10"/>
        <rFont val="Arial"/>
        <family val="2"/>
        <charset val="204"/>
      </rPr>
      <t xml:space="preserve"> (800х620х2230)</t>
    </r>
  </si>
  <si>
    <r>
      <t xml:space="preserve">Шкаф для одежды </t>
    </r>
    <r>
      <rPr>
        <b/>
        <i/>
        <sz val="10"/>
        <rFont val="Arial"/>
        <family val="2"/>
        <charset val="204"/>
      </rPr>
      <t xml:space="preserve">П/ОД-5/2 </t>
    </r>
    <r>
      <rPr>
        <i/>
        <sz val="10"/>
        <rFont val="Arial"/>
        <family val="2"/>
        <charset val="204"/>
      </rPr>
      <t>800х620х2230</t>
    </r>
  </si>
  <si>
    <r>
      <t xml:space="preserve">Шкаф для одежды </t>
    </r>
    <r>
      <rPr>
        <b/>
        <i/>
        <sz val="10"/>
        <rFont val="Arial"/>
        <family val="2"/>
        <charset val="204"/>
      </rPr>
      <t>П/ОД-4</t>
    </r>
    <r>
      <rPr>
        <i/>
        <sz val="10"/>
        <rFont val="Arial"/>
        <family val="2"/>
        <charset val="204"/>
      </rPr>
      <t xml:space="preserve"> (800х620х1850)</t>
    </r>
  </si>
  <si>
    <r>
      <t>Макаронные изделия (</t>
    </r>
    <r>
      <rPr>
        <b/>
        <i/>
        <sz val="10"/>
        <rFont val="Arial"/>
        <family val="2"/>
        <charset val="204"/>
      </rPr>
      <t>в/с</t>
    </r>
    <r>
      <rPr>
        <i/>
        <sz val="10"/>
        <rFont val="Arial"/>
        <family val="2"/>
        <charset val="204"/>
      </rPr>
      <t xml:space="preserve">) </t>
    </r>
  </si>
  <si>
    <t xml:space="preserve">Хлеб Богушевский 1 сорт </t>
  </si>
  <si>
    <t xml:space="preserve">Хлеб Покровский </t>
  </si>
  <si>
    <t>Начальник ОЭПиОТ</t>
  </si>
  <si>
    <t>А.В.Лозовский</t>
  </si>
  <si>
    <r>
      <t xml:space="preserve">Стол руководителя </t>
    </r>
    <r>
      <rPr>
        <b/>
        <i/>
        <sz val="10"/>
        <rFont val="Arial"/>
        <family val="2"/>
        <charset val="204"/>
      </rPr>
      <t xml:space="preserve">П/СР-1 </t>
    </r>
    <r>
      <rPr>
        <i/>
        <sz val="10"/>
        <rFont val="Arial"/>
        <family val="2"/>
        <charset val="204"/>
      </rPr>
      <t>(840/1800/750)</t>
    </r>
  </si>
  <si>
    <r>
      <t xml:space="preserve">Стол-приставка </t>
    </r>
    <r>
      <rPr>
        <b/>
        <i/>
        <sz val="10"/>
        <rFont val="Arial"/>
        <family val="2"/>
        <charset val="204"/>
      </rPr>
      <t>П/СР-2</t>
    </r>
    <r>
      <rPr>
        <i/>
        <sz val="10"/>
        <rFont val="Arial"/>
        <family val="2"/>
        <charset val="204"/>
      </rPr>
      <t xml:space="preserve"> (1000х800х710)</t>
    </r>
  </si>
  <si>
    <t>Гвозди 3*60</t>
  </si>
  <si>
    <t>Гвозди 3*70</t>
  </si>
  <si>
    <t>Гвозди 3*80</t>
  </si>
  <si>
    <t>Гвозди 3*90</t>
  </si>
  <si>
    <t>Гвозди 4*100</t>
  </si>
  <si>
    <t>Гвозди 4*120</t>
  </si>
  <si>
    <t>Гвозди 2,5*50</t>
  </si>
  <si>
    <t>Гвозди 2,5*60</t>
  </si>
  <si>
    <t>Матрац ватный 70*186</t>
  </si>
  <si>
    <t>Директор</t>
  </si>
  <si>
    <t>В.Л.Купцов</t>
  </si>
  <si>
    <t>Пододеяльник цветной 215*175 см Модель 034-33</t>
  </si>
  <si>
    <t>Пододеяльник цветной 215*147 см Модель 034-3</t>
  </si>
  <si>
    <t>Пододеяльник отбеленный 215*147 см Модель 034-3-1</t>
  </si>
  <si>
    <t>Простынь цветная 220*180 см Модель 034-22</t>
  </si>
  <si>
    <t>Простынь цветная 220*150 см Модель 034-2</t>
  </si>
  <si>
    <t>Простынь отбеленная 220*150 см Модель 034-2-1</t>
  </si>
  <si>
    <t>Наволочка цветная 70*70 см Модель 034-1</t>
  </si>
  <si>
    <t>Начальник ТКО</t>
  </si>
  <si>
    <t>А.А.Зеленкевич</t>
  </si>
  <si>
    <t>Куртка мужская утепленная "Зима/01",защитные св-ва Тн</t>
  </si>
  <si>
    <t>Костюм мужской утепленный мод. 041 "Зима/01" ,защитные св-ва Тн</t>
  </si>
  <si>
    <t>Гвозди ерш.3*70</t>
  </si>
  <si>
    <t>Гвозди ерш.4*90</t>
  </si>
  <si>
    <r>
      <t xml:space="preserve">Антресоль </t>
    </r>
    <r>
      <rPr>
        <b/>
        <i/>
        <sz val="10"/>
        <rFont val="Arial"/>
        <family val="2"/>
        <charset val="204"/>
      </rPr>
      <t>А 620/400</t>
    </r>
    <r>
      <rPr>
        <i/>
        <sz val="10"/>
        <rFont val="Arial"/>
        <family val="2"/>
        <charset val="204"/>
      </rPr>
      <t xml:space="preserve"> (620х400х450)</t>
    </r>
  </si>
  <si>
    <r>
      <t xml:space="preserve">Антресоль </t>
    </r>
    <r>
      <rPr>
        <b/>
        <i/>
        <sz val="10"/>
        <rFont val="Arial"/>
        <family val="2"/>
        <charset val="204"/>
      </rPr>
      <t>А 620/800</t>
    </r>
  </si>
  <si>
    <r>
      <t xml:space="preserve">Антресоль </t>
    </r>
    <r>
      <rPr>
        <b/>
        <i/>
        <sz val="10"/>
        <rFont val="Arial"/>
        <family val="2"/>
        <charset val="204"/>
      </rPr>
      <t>А400/800</t>
    </r>
  </si>
  <si>
    <r>
      <t xml:space="preserve">Антресоль </t>
    </r>
    <r>
      <rPr>
        <b/>
        <i/>
        <sz val="10"/>
        <rFont val="Arial"/>
        <family val="2"/>
        <charset val="204"/>
      </rPr>
      <t>А620/1200</t>
    </r>
  </si>
  <si>
    <r>
      <t xml:space="preserve">Атресоль </t>
    </r>
    <r>
      <rPr>
        <b/>
        <i/>
        <sz val="10"/>
        <rFont val="Arial"/>
        <family val="2"/>
        <charset val="204"/>
      </rPr>
      <t>А 400/400</t>
    </r>
  </si>
  <si>
    <r>
      <t xml:space="preserve">Надставка под монитор </t>
    </r>
    <r>
      <rPr>
        <b/>
        <i/>
        <sz val="10"/>
        <rFont val="Arial"/>
        <family val="2"/>
        <charset val="204"/>
      </rPr>
      <t xml:space="preserve">П/Н-3 </t>
    </r>
    <r>
      <rPr>
        <i/>
        <sz val="10"/>
        <rFont val="Arial"/>
        <family val="2"/>
        <charset val="204"/>
      </rPr>
      <t>(400х400х80)</t>
    </r>
  </si>
  <si>
    <r>
      <t xml:space="preserve">Переходник к столам </t>
    </r>
    <r>
      <rPr>
        <b/>
        <i/>
        <sz val="10"/>
        <rFont val="Arial"/>
        <family val="2"/>
        <charset val="204"/>
      </rPr>
      <t>П/Пр-6</t>
    </r>
    <r>
      <rPr>
        <i/>
        <sz val="10"/>
        <rFont val="Arial"/>
        <family val="2"/>
        <charset val="204"/>
      </rPr>
      <t xml:space="preserve"> (0,7х0,7х0,75)</t>
    </r>
  </si>
  <si>
    <r>
      <t xml:space="preserve">Подставка под процессор </t>
    </r>
    <r>
      <rPr>
        <b/>
        <i/>
        <sz val="10"/>
        <rFont val="Arial"/>
        <family val="2"/>
        <charset val="204"/>
      </rPr>
      <t>П/ПП</t>
    </r>
    <r>
      <rPr>
        <i/>
        <sz val="10"/>
        <rFont val="Arial"/>
        <family val="2"/>
        <charset val="204"/>
      </rPr>
      <t xml:space="preserve"> (250х480х250)</t>
    </r>
  </si>
  <si>
    <r>
      <t xml:space="preserve">Подставка под системный блок </t>
    </r>
    <r>
      <rPr>
        <b/>
        <i/>
        <sz val="10"/>
        <rFont val="Arial"/>
        <family val="2"/>
        <charset val="204"/>
      </rPr>
      <t>П/РО</t>
    </r>
    <r>
      <rPr>
        <i/>
        <sz val="10"/>
        <rFont val="Arial"/>
        <family val="2"/>
        <charset val="204"/>
      </rPr>
      <t xml:space="preserve"> (250х500х200)</t>
    </r>
  </si>
  <si>
    <r>
      <t xml:space="preserve">Полка под клавиатуру </t>
    </r>
    <r>
      <rPr>
        <b/>
        <i/>
        <sz val="10"/>
        <rFont val="Arial"/>
        <family val="2"/>
        <charset val="204"/>
      </rPr>
      <t>П/ПК</t>
    </r>
    <r>
      <rPr>
        <i/>
        <sz val="10"/>
        <rFont val="Arial"/>
        <family val="2"/>
        <charset val="204"/>
      </rPr>
      <t xml:space="preserve"> (550х400х90)</t>
    </r>
  </si>
  <si>
    <r>
      <t xml:space="preserve">Полка подвесная  </t>
    </r>
    <r>
      <rPr>
        <b/>
        <i/>
        <sz val="10"/>
        <rFont val="Arial"/>
        <family val="2"/>
        <charset val="204"/>
      </rPr>
      <t>ПП-800</t>
    </r>
    <r>
      <rPr>
        <i/>
        <sz val="10"/>
        <rFont val="Arial"/>
        <family val="2"/>
        <charset val="204"/>
      </rPr>
      <t xml:space="preserve"> (290х800х570)</t>
    </r>
  </si>
  <si>
    <r>
      <t xml:space="preserve">Полка подвесная </t>
    </r>
    <r>
      <rPr>
        <b/>
        <i/>
        <sz val="10"/>
        <rFont val="Arial"/>
        <family val="2"/>
        <charset val="204"/>
      </rPr>
      <t>ПП-500</t>
    </r>
    <r>
      <rPr>
        <i/>
        <sz val="10"/>
        <rFont val="Arial"/>
        <family val="2"/>
        <charset val="204"/>
      </rPr>
      <t xml:space="preserve"> (290х500х720)</t>
    </r>
  </si>
  <si>
    <r>
      <t xml:space="preserve">Полка угловая </t>
    </r>
    <r>
      <rPr>
        <b/>
        <i/>
        <sz val="10"/>
        <rFont val="Arial"/>
        <family val="2"/>
        <charset val="204"/>
      </rPr>
      <t>П/ПУ-1</t>
    </r>
    <r>
      <rPr>
        <i/>
        <sz val="10"/>
        <rFont val="Arial"/>
        <family val="2"/>
        <charset val="204"/>
      </rPr>
      <t xml:space="preserve"> (400х400х1150)</t>
    </r>
  </si>
  <si>
    <r>
      <t xml:space="preserve">Полка угловая </t>
    </r>
    <r>
      <rPr>
        <b/>
        <i/>
        <sz val="10"/>
        <rFont val="Arial"/>
        <family val="2"/>
        <charset val="204"/>
      </rPr>
      <t>П/ПУ-2</t>
    </r>
    <r>
      <rPr>
        <i/>
        <sz val="10"/>
        <rFont val="Arial"/>
        <family val="2"/>
        <charset val="204"/>
      </rPr>
      <t xml:space="preserve"> (400х400х1850)</t>
    </r>
  </si>
  <si>
    <r>
      <t xml:space="preserve">Стол аудиторный </t>
    </r>
    <r>
      <rPr>
        <b/>
        <i/>
        <sz val="10"/>
        <rFont val="Arial"/>
        <family val="2"/>
        <charset val="204"/>
      </rPr>
      <t>П/КА</t>
    </r>
    <r>
      <rPr>
        <i/>
        <sz val="10"/>
        <rFont val="Arial"/>
        <family val="2"/>
        <charset val="204"/>
      </rPr>
      <t xml:space="preserve"> 1,3х0,6х0,75</t>
    </r>
  </si>
  <si>
    <r>
      <t xml:space="preserve">Стол д/заседаний </t>
    </r>
    <r>
      <rPr>
        <b/>
        <i/>
        <sz val="10"/>
        <rFont val="Arial"/>
        <family val="2"/>
        <charset val="204"/>
      </rPr>
      <t>П/СЗ-1</t>
    </r>
    <r>
      <rPr>
        <i/>
        <sz val="10"/>
        <rFont val="Arial"/>
        <family val="2"/>
        <charset val="204"/>
      </rPr>
      <t>(1000*3000*750)</t>
    </r>
  </si>
  <si>
    <r>
      <t xml:space="preserve">Стол д/заседаний </t>
    </r>
    <r>
      <rPr>
        <b/>
        <i/>
        <sz val="10"/>
        <rFont val="Arial"/>
        <family val="2"/>
        <charset val="204"/>
      </rPr>
      <t>П/СЗ-2</t>
    </r>
    <r>
      <rPr>
        <i/>
        <sz val="10"/>
        <rFont val="Arial"/>
        <family val="2"/>
        <charset val="204"/>
      </rPr>
      <t xml:space="preserve"> (2,0х0,75х0,75)</t>
    </r>
  </si>
  <si>
    <r>
      <t xml:space="preserve">Стол для заседаний </t>
    </r>
    <r>
      <rPr>
        <b/>
        <i/>
        <sz val="10"/>
        <rFont val="Arial"/>
        <family val="2"/>
        <charset val="204"/>
      </rPr>
      <t>П/СЗ-3</t>
    </r>
    <r>
      <rPr>
        <i/>
        <sz val="10"/>
        <rFont val="Arial"/>
        <family val="2"/>
        <charset val="204"/>
      </rPr>
      <t xml:space="preserve"> (1700х700х830)</t>
    </r>
  </si>
  <si>
    <r>
      <t xml:space="preserve">Стол компьютерный угловой </t>
    </r>
    <r>
      <rPr>
        <b/>
        <i/>
        <sz val="10"/>
        <rFont val="Arial"/>
        <family val="2"/>
        <charset val="204"/>
      </rPr>
      <t>П/СК-1</t>
    </r>
    <r>
      <rPr>
        <i/>
        <sz val="10"/>
        <rFont val="Arial"/>
        <family val="2"/>
        <charset val="204"/>
      </rPr>
      <t xml:space="preserve"> (1250х1500х750)</t>
    </r>
  </si>
  <si>
    <r>
      <t xml:space="preserve">Стол компьютерный угловой </t>
    </r>
    <r>
      <rPr>
        <b/>
        <i/>
        <sz val="10"/>
        <rFont val="Arial"/>
        <family val="2"/>
        <charset val="204"/>
      </rPr>
      <t>П/СК-2</t>
    </r>
    <r>
      <rPr>
        <i/>
        <sz val="10"/>
        <rFont val="Arial"/>
        <family val="2"/>
        <charset val="204"/>
      </rPr>
      <t xml:space="preserve"> (1,2х1,4х0,75)</t>
    </r>
  </si>
  <si>
    <r>
      <t xml:space="preserve">Стол кухонный </t>
    </r>
    <r>
      <rPr>
        <b/>
        <i/>
        <sz val="10"/>
        <rFont val="Arial"/>
        <family val="2"/>
        <charset val="204"/>
      </rPr>
      <t>П/ОС-1</t>
    </r>
    <r>
      <rPr>
        <i/>
        <sz val="10"/>
        <rFont val="Arial"/>
        <family val="2"/>
        <charset val="204"/>
      </rPr>
      <t xml:space="preserve"> 1000х560х750 (ПФ и хром.ноги)</t>
    </r>
  </si>
  <si>
    <r>
      <t xml:space="preserve">Стол кухонный  </t>
    </r>
    <r>
      <rPr>
        <b/>
        <i/>
        <sz val="10"/>
        <rFont val="Arial"/>
        <family val="2"/>
        <charset val="204"/>
      </rPr>
      <t>П/ОС-2</t>
    </r>
    <r>
      <rPr>
        <i/>
        <sz val="10"/>
        <rFont val="Arial"/>
        <family val="2"/>
        <charset val="204"/>
      </rPr>
      <t xml:space="preserve"> 1200х560х750 (ПФ+ДСПЛ)</t>
    </r>
  </si>
  <si>
    <r>
      <t xml:space="preserve">Стол кухонный </t>
    </r>
    <r>
      <rPr>
        <b/>
        <i/>
        <sz val="10"/>
        <rFont val="Arial"/>
        <family val="2"/>
        <charset val="204"/>
      </rPr>
      <t>П/ОС-3</t>
    </r>
    <r>
      <rPr>
        <i/>
        <sz val="10"/>
        <rFont val="Arial"/>
        <family val="2"/>
        <charset val="204"/>
      </rPr>
      <t xml:space="preserve"> (1200*600*750)</t>
    </r>
  </si>
  <si>
    <r>
      <t xml:space="preserve">Стол письм. </t>
    </r>
    <r>
      <rPr>
        <b/>
        <i/>
        <sz val="10"/>
        <rFont val="Arial"/>
        <family val="2"/>
        <charset val="204"/>
      </rPr>
      <t>П/СП-4</t>
    </r>
    <r>
      <rPr>
        <i/>
        <sz val="10"/>
        <rFont val="Arial"/>
        <family val="2"/>
        <charset val="204"/>
      </rPr>
      <t xml:space="preserve"> (900х1400х750)</t>
    </r>
  </si>
  <si>
    <r>
      <t xml:space="preserve">Стол письменный 2-х тумбовый </t>
    </r>
    <r>
      <rPr>
        <b/>
        <i/>
        <sz val="10"/>
        <rFont val="Arial"/>
        <family val="2"/>
        <charset val="204"/>
      </rPr>
      <t>П/КД</t>
    </r>
    <r>
      <rPr>
        <i/>
        <sz val="10"/>
        <rFont val="Arial"/>
        <family val="2"/>
        <charset val="204"/>
      </rPr>
      <t xml:space="preserve"> (1500х700х750)</t>
    </r>
  </si>
  <si>
    <r>
      <t xml:space="preserve">Стол письменный однотумбовый </t>
    </r>
    <r>
      <rPr>
        <b/>
        <i/>
        <sz val="10"/>
        <rFont val="Arial"/>
        <family val="2"/>
        <charset val="204"/>
      </rPr>
      <t>П/КО</t>
    </r>
    <r>
      <rPr>
        <i/>
        <sz val="10"/>
        <rFont val="Arial"/>
        <family val="2"/>
        <charset val="204"/>
      </rPr>
      <t xml:space="preserve"> 1200х700х750</t>
    </r>
  </si>
  <si>
    <r>
      <t xml:space="preserve">Стол-приставка </t>
    </r>
    <r>
      <rPr>
        <b/>
        <i/>
        <sz val="10"/>
        <rFont val="Arial"/>
        <family val="2"/>
        <charset val="204"/>
      </rPr>
      <t>П/Пр-3</t>
    </r>
  </si>
  <si>
    <r>
      <t xml:space="preserve">Стол-тумба под оргтехнику </t>
    </r>
    <r>
      <rPr>
        <b/>
        <i/>
        <sz val="10"/>
        <rFont val="Arial"/>
        <family val="2"/>
        <charset val="204"/>
      </rPr>
      <t>П/СР-4</t>
    </r>
    <r>
      <rPr>
        <i/>
        <sz val="10"/>
        <rFont val="Arial"/>
        <family val="2"/>
        <charset val="204"/>
      </rPr>
      <t xml:space="preserve"> (900х500х750)</t>
    </r>
  </si>
  <si>
    <r>
      <t xml:space="preserve">Стол-приставка </t>
    </r>
    <r>
      <rPr>
        <b/>
        <i/>
        <sz val="10"/>
        <rFont val="Arial"/>
        <family val="2"/>
        <charset val="204"/>
      </rPr>
      <t>П/Пр-4</t>
    </r>
    <r>
      <rPr>
        <i/>
        <sz val="10"/>
        <rFont val="Arial"/>
        <family val="2"/>
        <charset val="204"/>
      </rPr>
      <t xml:space="preserve"> (0,5х0,7х0,75)</t>
    </r>
  </si>
  <si>
    <r>
      <t xml:space="preserve">Стол-приставка </t>
    </r>
    <r>
      <rPr>
        <b/>
        <i/>
        <sz val="10"/>
        <rFont val="Arial"/>
        <family val="2"/>
        <charset val="204"/>
      </rPr>
      <t>П/Пр-5</t>
    </r>
  </si>
  <si>
    <r>
      <t xml:space="preserve">Табурет </t>
    </r>
    <r>
      <rPr>
        <b/>
        <i/>
        <sz val="10"/>
        <rFont val="Arial"/>
        <family val="2"/>
        <charset val="204"/>
      </rPr>
      <t>ПТ-02</t>
    </r>
    <r>
      <rPr>
        <i/>
        <sz val="10"/>
        <rFont val="Arial"/>
        <family val="2"/>
        <charset val="204"/>
      </rPr>
      <t xml:space="preserve"> (360*360*450)</t>
    </r>
  </si>
  <si>
    <r>
      <rPr>
        <b/>
        <i/>
        <sz val="10"/>
        <rFont val="Arial"/>
        <family val="2"/>
        <charset val="204"/>
      </rPr>
      <t>Трибуна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П/ТР</t>
    </r>
    <r>
      <rPr>
        <i/>
        <sz val="10"/>
        <rFont val="Arial"/>
        <family val="2"/>
        <charset val="204"/>
      </rPr>
      <t xml:space="preserve"> (590х700х1200)</t>
    </r>
  </si>
  <si>
    <r>
      <rPr>
        <b/>
        <i/>
        <sz val="10"/>
        <rFont val="Arial"/>
        <family val="2"/>
        <charset val="204"/>
      </rPr>
      <t>Трибуна</t>
    </r>
    <r>
      <rPr>
        <i/>
        <sz val="10"/>
        <rFont val="Arial"/>
        <family val="2"/>
        <charset val="204"/>
      </rPr>
      <t xml:space="preserve">-стойка </t>
    </r>
    <r>
      <rPr>
        <b/>
        <i/>
        <sz val="10"/>
        <rFont val="Arial"/>
        <family val="2"/>
        <charset val="204"/>
      </rPr>
      <t>П/ТР-1</t>
    </r>
    <r>
      <rPr>
        <i/>
        <sz val="10"/>
        <rFont val="Arial"/>
        <family val="2"/>
        <charset val="204"/>
      </rPr>
      <t xml:space="preserve"> (540х540х1170)</t>
    </r>
  </si>
  <si>
    <r>
      <t xml:space="preserve">Тумба 2-ярусная прикроватная </t>
    </r>
    <r>
      <rPr>
        <b/>
        <i/>
        <sz val="10"/>
        <rFont val="Arial"/>
        <family val="2"/>
        <charset val="204"/>
      </rPr>
      <t>П/ТП-003</t>
    </r>
    <r>
      <rPr>
        <i/>
        <sz val="10"/>
        <rFont val="Arial"/>
        <family val="2"/>
        <charset val="204"/>
      </rPr>
      <t xml:space="preserve"> (386/350/1040)</t>
    </r>
  </si>
  <si>
    <r>
      <t xml:space="preserve">Тумба </t>
    </r>
    <r>
      <rPr>
        <b/>
        <i/>
        <sz val="10"/>
        <rFont val="Arial"/>
        <family val="2"/>
        <charset val="204"/>
      </rPr>
      <t>П/ТП-6</t>
    </r>
    <r>
      <rPr>
        <i/>
        <sz val="10"/>
        <rFont val="Arial"/>
        <family val="2"/>
        <charset val="204"/>
      </rPr>
      <t xml:space="preserve"> одноярусная(400/450/650)</t>
    </r>
  </si>
  <si>
    <r>
      <t xml:space="preserve">Тумба руководителя </t>
    </r>
    <r>
      <rPr>
        <b/>
        <i/>
        <sz val="10"/>
        <rFont val="Arial"/>
        <family val="2"/>
        <charset val="204"/>
      </rPr>
      <t>П/СР-3</t>
    </r>
    <r>
      <rPr>
        <i/>
        <sz val="10"/>
        <rFont val="Arial"/>
        <family val="2"/>
        <charset val="204"/>
      </rPr>
      <t xml:space="preserve"> (545х1200х650)</t>
    </r>
  </si>
  <si>
    <r>
      <t xml:space="preserve">Тумба-доставка </t>
    </r>
    <r>
      <rPr>
        <b/>
        <i/>
        <sz val="10"/>
        <rFont val="Arial"/>
        <family val="2"/>
        <charset val="204"/>
      </rPr>
      <t>П/ТД-2</t>
    </r>
    <r>
      <rPr>
        <i/>
        <sz val="10"/>
        <rFont val="Arial"/>
        <family val="2"/>
        <charset val="204"/>
      </rPr>
      <t xml:space="preserve"> (420/490/750)</t>
    </r>
  </si>
  <si>
    <r>
      <t xml:space="preserve">Шкаф д/док </t>
    </r>
    <r>
      <rPr>
        <b/>
        <i/>
        <sz val="10"/>
        <rFont val="Arial"/>
        <family val="2"/>
        <charset val="204"/>
      </rPr>
      <t>П/ДС-1</t>
    </r>
    <r>
      <rPr>
        <i/>
        <sz val="10"/>
        <rFont val="Arial"/>
        <family val="2"/>
        <charset val="204"/>
      </rPr>
      <t xml:space="preserve"> (400*800*1850)</t>
    </r>
  </si>
  <si>
    <r>
      <t xml:space="preserve">Шкаф д/документов </t>
    </r>
    <r>
      <rPr>
        <b/>
        <i/>
        <sz val="10"/>
        <rFont val="Arial"/>
        <family val="2"/>
        <charset val="204"/>
      </rPr>
      <t>П/ДО-4</t>
    </r>
    <r>
      <rPr>
        <i/>
        <sz val="10"/>
        <rFont val="Arial"/>
        <family val="2"/>
        <charset val="204"/>
      </rPr>
      <t xml:space="preserve"> (400х400х1850)</t>
    </r>
  </si>
  <si>
    <r>
      <t xml:space="preserve">Шкаф д/документов </t>
    </r>
    <r>
      <rPr>
        <b/>
        <i/>
        <sz val="10"/>
        <rFont val="Arial"/>
        <family val="2"/>
        <charset val="204"/>
      </rPr>
      <t>П/ДО-4/2</t>
    </r>
    <r>
      <rPr>
        <i/>
        <sz val="10"/>
        <rFont val="Arial"/>
        <family val="2"/>
        <charset val="204"/>
      </rPr>
      <t xml:space="preserve"> (400х400х2230)</t>
    </r>
  </si>
  <si>
    <r>
      <t xml:space="preserve">Шкаф для документов и ТВ </t>
    </r>
    <r>
      <rPr>
        <b/>
        <i/>
        <sz val="10"/>
        <rFont val="Arial"/>
        <family val="2"/>
        <charset val="204"/>
      </rPr>
      <t>П/СО-2</t>
    </r>
    <r>
      <rPr>
        <i/>
        <sz val="10"/>
        <rFont val="Arial"/>
        <family val="2"/>
        <charset val="204"/>
      </rPr>
      <t xml:space="preserve"> (1100х560х2016)</t>
    </r>
  </si>
  <si>
    <r>
      <t xml:space="preserve">Шкаф для документов </t>
    </r>
    <r>
      <rPr>
        <b/>
        <i/>
        <sz val="10"/>
        <rFont val="Arial"/>
        <family val="2"/>
        <charset val="204"/>
      </rPr>
      <t>П/ДД-01</t>
    </r>
  </si>
  <si>
    <r>
      <t xml:space="preserve">Шкаф под оргтехнику </t>
    </r>
    <r>
      <rPr>
        <b/>
        <i/>
        <sz val="10"/>
        <rFont val="Arial"/>
        <family val="2"/>
        <charset val="204"/>
      </rPr>
      <t>П/ДД-1</t>
    </r>
    <r>
      <rPr>
        <i/>
        <sz val="10"/>
        <rFont val="Arial"/>
        <family val="2"/>
        <charset val="204"/>
      </rPr>
      <t xml:space="preserve"> (800х400х760)</t>
    </r>
  </si>
  <si>
    <r>
      <t xml:space="preserve">Шкаф для документов </t>
    </r>
    <r>
      <rPr>
        <b/>
        <i/>
        <sz val="10"/>
        <rFont val="Arial"/>
        <family val="2"/>
        <charset val="204"/>
      </rPr>
      <t>П/ДД-2</t>
    </r>
    <r>
      <rPr>
        <i/>
        <sz val="10"/>
        <rFont val="Arial"/>
        <family val="2"/>
        <charset val="204"/>
      </rPr>
      <t xml:space="preserve"> 0,8х0,4х1,85</t>
    </r>
  </si>
  <si>
    <r>
      <t xml:space="preserve">Шкаф для документов </t>
    </r>
    <r>
      <rPr>
        <b/>
        <i/>
        <sz val="10"/>
        <rFont val="Arial"/>
        <family val="2"/>
        <charset val="204"/>
      </rPr>
      <t>П/ДД-3</t>
    </r>
    <r>
      <rPr>
        <i/>
        <sz val="10"/>
        <rFont val="Arial"/>
        <family val="2"/>
        <charset val="204"/>
      </rPr>
      <t xml:space="preserve"> (800х400х1850)</t>
    </r>
  </si>
  <si>
    <r>
      <t xml:space="preserve">Шкаф д/док. </t>
    </r>
    <r>
      <rPr>
        <b/>
        <i/>
        <sz val="10"/>
        <rFont val="Arial"/>
        <family val="2"/>
        <charset val="204"/>
      </rPr>
      <t>П/ДД-4</t>
    </r>
    <r>
      <rPr>
        <i/>
        <sz val="10"/>
        <rFont val="Arial"/>
        <family val="2"/>
        <charset val="204"/>
      </rPr>
      <t xml:space="preserve"> (800х400х1850)</t>
    </r>
  </si>
  <si>
    <r>
      <t xml:space="preserve">Шкаф </t>
    </r>
    <r>
      <rPr>
        <b/>
        <i/>
        <sz val="10"/>
        <rFont val="Arial"/>
        <family val="2"/>
        <charset val="204"/>
      </rPr>
      <t>П/ДД-5</t>
    </r>
    <r>
      <rPr>
        <i/>
        <sz val="10"/>
        <rFont val="Arial"/>
        <family val="2"/>
        <charset val="204"/>
      </rPr>
      <t xml:space="preserve"> (800х400х1850)</t>
    </r>
  </si>
  <si>
    <r>
      <t xml:space="preserve">Шкаф </t>
    </r>
    <r>
      <rPr>
        <b/>
        <i/>
        <sz val="10"/>
        <rFont val="Arial"/>
        <family val="2"/>
        <charset val="204"/>
      </rPr>
      <t>П/ДД-6</t>
    </r>
    <r>
      <rPr>
        <i/>
        <sz val="10"/>
        <rFont val="Arial"/>
        <family val="2"/>
        <charset val="204"/>
      </rPr>
      <t xml:space="preserve"> (800х400х2230)</t>
    </r>
  </si>
  <si>
    <r>
      <t xml:space="preserve">Шкаф д/док. </t>
    </r>
    <r>
      <rPr>
        <b/>
        <i/>
        <sz val="10"/>
        <rFont val="Arial"/>
        <family val="2"/>
        <charset val="204"/>
      </rPr>
      <t>П/ДД-7</t>
    </r>
    <r>
      <rPr>
        <i/>
        <sz val="10"/>
        <rFont val="Arial"/>
        <family val="2"/>
        <charset val="204"/>
      </rPr>
      <t xml:space="preserve"> (800х400х2230)</t>
    </r>
  </si>
  <si>
    <r>
      <t xml:space="preserve">Шкаф для документов </t>
    </r>
    <r>
      <rPr>
        <b/>
        <i/>
        <sz val="10"/>
        <rFont val="Arial"/>
        <family val="2"/>
        <charset val="204"/>
      </rPr>
      <t>П/ДД-8</t>
    </r>
    <r>
      <rPr>
        <i/>
        <sz val="10"/>
        <rFont val="Arial"/>
        <family val="2"/>
        <charset val="204"/>
      </rPr>
      <t xml:space="preserve"> (800х400х2230)</t>
    </r>
  </si>
  <si>
    <r>
      <t xml:space="preserve">Шкаф д/документов </t>
    </r>
    <r>
      <rPr>
        <b/>
        <i/>
        <sz val="10"/>
        <rFont val="Arial"/>
        <family val="2"/>
        <charset val="204"/>
      </rPr>
      <t>П/ДД-9</t>
    </r>
    <r>
      <rPr>
        <i/>
        <sz val="10"/>
        <rFont val="Arial"/>
        <family val="2"/>
        <charset val="204"/>
      </rPr>
      <t xml:space="preserve"> (800х400х2230)</t>
    </r>
  </si>
  <si>
    <r>
      <t xml:space="preserve">Шкаф д/док </t>
    </r>
    <r>
      <rPr>
        <b/>
        <i/>
        <sz val="10"/>
        <rFont val="Arial"/>
        <family val="2"/>
        <charset val="204"/>
      </rPr>
      <t>П/ДД-11</t>
    </r>
    <r>
      <rPr>
        <i/>
        <sz val="10"/>
        <rFont val="Arial"/>
        <family val="2"/>
        <charset val="204"/>
      </rPr>
      <t xml:space="preserve"> (800х400х2230)</t>
    </r>
  </si>
  <si>
    <r>
      <t xml:space="preserve">Шкаф для документов </t>
    </r>
    <r>
      <rPr>
        <b/>
        <i/>
        <sz val="10"/>
        <rFont val="Arial"/>
        <family val="2"/>
        <charset val="204"/>
      </rPr>
      <t>П/ДО-5</t>
    </r>
    <r>
      <rPr>
        <i/>
        <sz val="10"/>
        <rFont val="Arial"/>
        <family val="2"/>
        <charset val="204"/>
      </rPr>
      <t xml:space="preserve"> (400х400х1850)</t>
    </r>
  </si>
  <si>
    <r>
      <t xml:space="preserve">Шкаф для документов с ящиками  </t>
    </r>
    <r>
      <rPr>
        <b/>
        <i/>
        <sz val="10"/>
        <rFont val="Arial"/>
        <family val="2"/>
        <charset val="204"/>
      </rPr>
      <t>П/СО-3</t>
    </r>
    <r>
      <rPr>
        <i/>
        <sz val="10"/>
        <rFont val="Arial"/>
        <family val="2"/>
        <charset val="204"/>
      </rPr>
      <t xml:space="preserve"> (1100х560х2016)</t>
    </r>
  </si>
  <si>
    <r>
      <t xml:space="preserve">Шкаф для одежды </t>
    </r>
    <r>
      <rPr>
        <b/>
        <i/>
        <sz val="10"/>
        <rFont val="Arial"/>
        <family val="2"/>
        <charset val="204"/>
      </rPr>
      <t>П/ОД-5</t>
    </r>
    <r>
      <rPr>
        <i/>
        <sz val="10"/>
        <rFont val="Arial"/>
        <family val="2"/>
        <charset val="204"/>
      </rPr>
      <t xml:space="preserve"> 800х620х1850</t>
    </r>
  </si>
  <si>
    <r>
      <t xml:space="preserve">Шкаф для одежды с надставкой </t>
    </r>
    <r>
      <rPr>
        <b/>
        <i/>
        <sz val="10"/>
        <rFont val="Arial"/>
        <family val="2"/>
        <charset val="204"/>
      </rPr>
      <t>П/СО-1</t>
    </r>
    <r>
      <rPr>
        <i/>
        <sz val="10"/>
        <rFont val="Arial"/>
        <family val="2"/>
        <charset val="204"/>
      </rPr>
      <t xml:space="preserve"> (800х620х2016)</t>
    </r>
  </si>
  <si>
    <r>
      <t xml:space="preserve">Шкаф для одежды трехст. </t>
    </r>
    <r>
      <rPr>
        <b/>
        <i/>
        <sz val="10"/>
        <rFont val="Arial"/>
        <family val="2"/>
        <charset val="204"/>
      </rPr>
      <t>П/ОТ-1</t>
    </r>
    <r>
      <rPr>
        <i/>
        <sz val="10"/>
        <rFont val="Arial"/>
        <family val="2"/>
        <charset val="204"/>
      </rPr>
      <t xml:space="preserve"> (1200х620х1850)</t>
    </r>
  </si>
  <si>
    <r>
      <t xml:space="preserve">Шкаф </t>
    </r>
    <r>
      <rPr>
        <b/>
        <i/>
        <sz val="10"/>
        <rFont val="Arial"/>
        <family val="2"/>
        <charset val="204"/>
      </rPr>
      <t>П/ДО-1</t>
    </r>
    <r>
      <rPr>
        <i/>
        <sz val="10"/>
        <rFont val="Arial"/>
        <family val="2"/>
        <charset val="204"/>
      </rPr>
      <t xml:space="preserve"> (400х400х1850)</t>
    </r>
  </si>
  <si>
    <r>
      <t xml:space="preserve">Шкаф </t>
    </r>
    <r>
      <rPr>
        <b/>
        <i/>
        <sz val="10"/>
        <rFont val="Arial"/>
        <family val="2"/>
        <charset val="204"/>
      </rPr>
      <t>П/ДО-1/2</t>
    </r>
    <r>
      <rPr>
        <i/>
        <sz val="10"/>
        <rFont val="Arial"/>
        <family val="2"/>
        <charset val="204"/>
      </rPr>
      <t xml:space="preserve"> (400х400х2230)</t>
    </r>
  </si>
  <si>
    <r>
      <t xml:space="preserve">Шкаф </t>
    </r>
    <r>
      <rPr>
        <b/>
        <i/>
        <sz val="10"/>
        <rFont val="Arial"/>
        <family val="2"/>
        <charset val="204"/>
      </rPr>
      <t>П/ДС-3</t>
    </r>
    <r>
      <rPr>
        <i/>
        <sz val="10"/>
        <rFont val="Arial"/>
        <family val="2"/>
        <charset val="204"/>
      </rPr>
      <t xml:space="preserve"> (400х400х1850)</t>
    </r>
  </si>
  <si>
    <r>
      <t xml:space="preserve">Шкаф </t>
    </r>
    <r>
      <rPr>
        <b/>
        <i/>
        <sz val="10"/>
        <rFont val="Arial"/>
        <family val="2"/>
        <charset val="204"/>
      </rPr>
      <t>П/ОД-2</t>
    </r>
    <r>
      <rPr>
        <i/>
        <sz val="10"/>
        <rFont val="Arial"/>
        <family val="2"/>
        <charset val="204"/>
      </rPr>
      <t xml:space="preserve"> (800/400/1850)</t>
    </r>
  </si>
  <si>
    <r>
      <t xml:space="preserve">Шкаф </t>
    </r>
    <r>
      <rPr>
        <b/>
        <i/>
        <sz val="10"/>
        <rFont val="Arial"/>
        <family val="2"/>
        <charset val="204"/>
      </rPr>
      <t>П/ОД-2/2</t>
    </r>
    <r>
      <rPr>
        <i/>
        <sz val="10"/>
        <rFont val="Arial"/>
        <family val="2"/>
        <charset val="204"/>
      </rPr>
      <t xml:space="preserve"> (800/400/2230)</t>
    </r>
  </si>
  <si>
    <r>
      <t xml:space="preserve">Шкаф </t>
    </r>
    <r>
      <rPr>
        <b/>
        <i/>
        <sz val="10"/>
        <rFont val="Arial"/>
        <family val="2"/>
        <charset val="204"/>
      </rPr>
      <t>П/ОД-3</t>
    </r>
    <r>
      <rPr>
        <i/>
        <sz val="10"/>
        <rFont val="Arial"/>
        <family val="2"/>
        <charset val="204"/>
      </rPr>
      <t xml:space="preserve"> (800/620/1850)</t>
    </r>
  </si>
  <si>
    <r>
      <t xml:space="preserve">Шкаф </t>
    </r>
    <r>
      <rPr>
        <b/>
        <i/>
        <sz val="10"/>
        <rFont val="Arial"/>
        <family val="2"/>
        <charset val="204"/>
      </rPr>
      <t>П/ОД-3/2</t>
    </r>
    <r>
      <rPr>
        <i/>
        <sz val="10"/>
        <rFont val="Arial"/>
        <family val="2"/>
        <charset val="204"/>
      </rPr>
      <t xml:space="preserve"> (800/620/2230)</t>
    </r>
  </si>
  <si>
    <r>
      <t xml:space="preserve">Шкаф </t>
    </r>
    <r>
      <rPr>
        <b/>
        <i/>
        <sz val="10"/>
        <rFont val="Arial"/>
        <family val="2"/>
        <charset val="204"/>
      </rPr>
      <t>П/ОО</t>
    </r>
    <r>
      <rPr>
        <i/>
        <sz val="10"/>
        <rFont val="Arial"/>
        <family val="2"/>
        <charset val="204"/>
      </rPr>
      <t xml:space="preserve"> (400х620х1850)</t>
    </r>
  </si>
  <si>
    <r>
      <t xml:space="preserve">Шкаф под ТВ </t>
    </r>
    <r>
      <rPr>
        <b/>
        <i/>
        <sz val="10"/>
        <rFont val="Arial"/>
        <family val="2"/>
        <charset val="204"/>
      </rPr>
      <t>П/ТВ-1</t>
    </r>
    <r>
      <rPr>
        <i/>
        <sz val="10"/>
        <rFont val="Arial"/>
        <family val="2"/>
        <charset val="204"/>
      </rPr>
      <t xml:space="preserve"> (800х620х1850)</t>
    </r>
  </si>
  <si>
    <r>
      <t xml:space="preserve">Шкаф-полка </t>
    </r>
    <r>
      <rPr>
        <b/>
        <i/>
        <sz val="10"/>
        <rFont val="Arial"/>
        <family val="2"/>
        <charset val="204"/>
      </rPr>
      <t>П/ДС-2</t>
    </r>
    <r>
      <rPr>
        <i/>
        <sz val="10"/>
        <rFont val="Arial"/>
        <family val="2"/>
        <charset val="204"/>
      </rPr>
      <t xml:space="preserve"> (800х400х2230)</t>
    </r>
  </si>
  <si>
    <r>
      <t xml:space="preserve">Шкаф-стол кух с ящиком (800х600х850) </t>
    </r>
    <r>
      <rPr>
        <b/>
        <i/>
        <sz val="10"/>
        <rFont val="Arial"/>
        <family val="2"/>
        <charset val="204"/>
      </rPr>
      <t>П/КН-7</t>
    </r>
  </si>
  <si>
    <r>
      <t xml:space="preserve">Шкаф-стол кух. (800х600х850) </t>
    </r>
    <r>
      <rPr>
        <b/>
        <i/>
        <sz val="10"/>
        <rFont val="Arial"/>
        <family val="2"/>
        <charset val="204"/>
      </rPr>
      <t>П/КН-6</t>
    </r>
  </si>
  <si>
    <r>
      <t xml:space="preserve">Шкаф-стол кух. с ящиками (400х600х850) </t>
    </r>
    <r>
      <rPr>
        <b/>
        <i/>
        <sz val="10"/>
        <rFont val="Arial"/>
        <family val="2"/>
        <charset val="204"/>
      </rPr>
      <t>П/КН-5</t>
    </r>
  </si>
  <si>
    <r>
      <t xml:space="preserve">Шкаф-стол под мойку (800х600х850) </t>
    </r>
    <r>
      <rPr>
        <b/>
        <i/>
        <sz val="10"/>
        <rFont val="Arial"/>
        <family val="2"/>
        <charset val="204"/>
      </rPr>
      <t>П/КН-8</t>
    </r>
  </si>
  <si>
    <r>
      <t xml:space="preserve">Шкаф-сушка навесной (800х296х716) </t>
    </r>
    <r>
      <rPr>
        <b/>
        <i/>
        <sz val="10"/>
        <rFont val="Arial"/>
        <family val="2"/>
        <charset val="204"/>
      </rPr>
      <t>П/КН-4</t>
    </r>
  </si>
  <si>
    <r>
      <t xml:space="preserve">Шкафчик навесной  (400х296х716) </t>
    </r>
    <r>
      <rPr>
        <b/>
        <i/>
        <sz val="10"/>
        <rFont val="Arial"/>
        <family val="2"/>
        <charset val="204"/>
      </rPr>
      <t>П/КН-1</t>
    </r>
  </si>
  <si>
    <r>
      <t xml:space="preserve">Шкафчик навесной (800х296х716) </t>
    </r>
    <r>
      <rPr>
        <b/>
        <i/>
        <sz val="10"/>
        <rFont val="Arial"/>
        <family val="2"/>
        <charset val="204"/>
      </rPr>
      <t>П/КН-3</t>
    </r>
  </si>
  <si>
    <r>
      <t xml:space="preserve">Шкафчик навесной (800х296х926) </t>
    </r>
    <r>
      <rPr>
        <b/>
        <i/>
        <sz val="10"/>
        <rFont val="Arial"/>
        <family val="2"/>
        <charset val="204"/>
      </rPr>
      <t>П/КН-2</t>
    </r>
  </si>
  <si>
    <r>
      <t xml:space="preserve">Кровать двухъярусная с лестницей </t>
    </r>
    <r>
      <rPr>
        <b/>
        <i/>
        <sz val="10"/>
        <rFont val="Arial"/>
        <family val="2"/>
        <charset val="204"/>
      </rPr>
      <t>П/КМО-2</t>
    </r>
  </si>
  <si>
    <r>
      <t xml:space="preserve">Кровать двухъярусная с лестницей </t>
    </r>
    <r>
      <rPr>
        <b/>
        <i/>
        <sz val="10"/>
        <rFont val="Arial"/>
        <family val="2"/>
        <charset val="204"/>
      </rPr>
      <t>П/КМО-2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с пружинным блоком</t>
    </r>
  </si>
  <si>
    <r>
      <t xml:space="preserve">Кровать одноярусная </t>
    </r>
    <r>
      <rPr>
        <b/>
        <i/>
        <sz val="10"/>
        <rFont val="Arial"/>
        <family val="2"/>
        <charset val="204"/>
      </rPr>
      <t>ОД-2</t>
    </r>
  </si>
  <si>
    <r>
      <t xml:space="preserve">Кровать одноярусная комбинированная </t>
    </r>
    <r>
      <rPr>
        <b/>
        <i/>
        <sz val="10"/>
        <rFont val="Arial"/>
        <family val="2"/>
        <charset val="204"/>
      </rPr>
      <t>П/КК-2</t>
    </r>
  </si>
  <si>
    <t>цен (тарифов) на товары (работы, услуги) от 10.07.2023г.</t>
  </si>
  <si>
    <t>Вриод экономиста ОЭПиОТ</t>
  </si>
  <si>
    <t>А.Л.Пестунова</t>
  </si>
  <si>
    <t>Хлеб Богушевский 1 сорт 0,8 кг</t>
  </si>
  <si>
    <t>Хлеб Покровский 0,8 кг</t>
  </si>
  <si>
    <t xml:space="preserve">Продукция мебельного участка </t>
  </si>
  <si>
    <t>А.Н.Рыжков</t>
  </si>
  <si>
    <r>
      <t xml:space="preserve">Одеяло п/ш </t>
    </r>
    <r>
      <rPr>
        <b/>
        <i/>
        <sz val="10"/>
        <rFont val="Arial"/>
        <family val="2"/>
        <charset val="204"/>
      </rPr>
      <t>(УИС)</t>
    </r>
  </si>
  <si>
    <r>
      <t xml:space="preserve">Сегмент угловой </t>
    </r>
    <r>
      <rPr>
        <b/>
        <i/>
        <sz val="10"/>
        <rFont val="Arial"/>
        <family val="2"/>
        <charset val="204"/>
      </rPr>
      <t>П/ПУ-2/2</t>
    </r>
    <r>
      <rPr>
        <i/>
        <sz val="10"/>
        <rFont val="Arial"/>
        <family val="2"/>
        <charset val="204"/>
      </rPr>
      <t xml:space="preserve"> (400*400х2230)</t>
    </r>
  </si>
  <si>
    <r>
      <t xml:space="preserve">Полотенце гигиеническое </t>
    </r>
    <r>
      <rPr>
        <b/>
        <i/>
        <sz val="10"/>
        <rFont val="Arial"/>
        <family val="2"/>
        <charset val="204"/>
      </rPr>
      <t>(УИС)</t>
    </r>
  </si>
  <si>
    <r>
      <t xml:space="preserve">Полотенце банное </t>
    </r>
    <r>
      <rPr>
        <b/>
        <i/>
        <sz val="10"/>
        <rFont val="Arial"/>
        <family val="2"/>
        <charset val="204"/>
      </rPr>
      <t>(УИС)</t>
    </r>
  </si>
  <si>
    <t>Костюм мужской утепленный мод. 041 "Зима/011" ,защитные св-ва Тн</t>
  </si>
  <si>
    <t>Куртка мужская утепленная "Зима/011",защитные св-ва Тн</t>
  </si>
  <si>
    <t>Гвозди ерш.4*120</t>
  </si>
  <si>
    <t>В.А.Вавилов</t>
  </si>
  <si>
    <t>Главный инженер</t>
  </si>
  <si>
    <t>Гвозди ерш.3*90</t>
  </si>
  <si>
    <t>Гвозди 2,5*60 ерш</t>
  </si>
  <si>
    <t>Рукавицы спец.брезентовые с крагами Ми,Тр,тип В,р-р 2 мод.033/3</t>
  </si>
  <si>
    <t>Наволочка отбеленная 70*70 см Модель 034-1-1</t>
  </si>
  <si>
    <r>
      <t>Телогрейка ватная (куртка ватная)</t>
    </r>
    <r>
      <rPr>
        <b/>
        <i/>
        <sz val="10"/>
        <rFont val="Arial"/>
        <family val="2"/>
        <charset val="204"/>
      </rPr>
      <t>(УИС) мод.062</t>
    </r>
  </si>
  <si>
    <r>
      <t xml:space="preserve">Сорочка верхняя (с длинными рукавами) </t>
    </r>
    <r>
      <rPr>
        <b/>
        <i/>
        <sz val="10"/>
        <rFont val="Arial"/>
        <family val="2"/>
        <charset val="204"/>
      </rPr>
      <t>(УИС) мод.064</t>
    </r>
  </si>
  <si>
    <r>
      <t xml:space="preserve">Головной убор летний </t>
    </r>
    <r>
      <rPr>
        <b/>
        <i/>
        <sz val="10"/>
        <rFont val="Arial"/>
        <family val="2"/>
        <charset val="204"/>
      </rPr>
      <t>(УИС) мод.070</t>
    </r>
  </si>
  <si>
    <r>
      <t xml:space="preserve">Матрац ватный </t>
    </r>
    <r>
      <rPr>
        <b/>
        <i/>
        <sz val="10"/>
        <rFont val="Arial"/>
        <family val="2"/>
        <charset val="204"/>
      </rPr>
      <t>(УИС) мод.065</t>
    </r>
  </si>
  <si>
    <r>
      <t xml:space="preserve">Подушка ватная 50*60 </t>
    </r>
    <r>
      <rPr>
        <b/>
        <i/>
        <sz val="10"/>
        <rFont val="Arial"/>
        <family val="2"/>
        <charset val="204"/>
      </rPr>
      <t>(УИС) мод.066</t>
    </r>
  </si>
  <si>
    <r>
      <t xml:space="preserve">Полотенце вафельное отбеленное 45*95 </t>
    </r>
    <r>
      <rPr>
        <b/>
        <i/>
        <sz val="10"/>
        <rFont val="Arial"/>
        <family val="2"/>
        <charset val="204"/>
      </rPr>
      <t>(УИС) мод.069</t>
    </r>
  </si>
  <si>
    <r>
      <t xml:space="preserve">Костюм (куртка и брюки) </t>
    </r>
    <r>
      <rPr>
        <b/>
        <i/>
        <sz val="10"/>
        <rFont val="Arial"/>
        <family val="2"/>
        <charset val="204"/>
      </rPr>
      <t>(УИС) мод.061</t>
    </r>
  </si>
  <si>
    <t>Трусы х/б р-р 50-170,176 "реализация" мод.068</t>
  </si>
  <si>
    <t>Костюм мужской (куртка, брюки) уст. образца модель "реализация" мод.075</t>
  </si>
  <si>
    <t>Куртка мужская утепленной р-р 104,108-182,188 Модель "Реализация" /01 мод.076</t>
  </si>
  <si>
    <t>цен (тарифов) на товары (работы, услуги) от 01.11.2025г.</t>
  </si>
  <si>
    <t>Экономист ОЭПиОТ</t>
  </si>
  <si>
    <t>М.С.Кондрашук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</si>
</sst>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2" fillId="2" borderId="5" xfId="0" applyFont="1" applyFill="1" applyBorder="1"/>
    <xf numFmtId="0" fontId="0" fillId="2" borderId="0" xfId="0" applyFill="1"/>
    <xf numFmtId="164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/>
    <xf numFmtId="0" fontId="6" fillId="2" borderId="0" xfId="0" applyFont="1" applyFill="1" applyAlignment="1">
      <alignment horizontal="left"/>
    </xf>
    <xf numFmtId="0" fontId="6" fillId="2" borderId="13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9" fontId="2" fillId="2" borderId="5" xfId="0" applyNumberFormat="1" applyFont="1" applyFill="1" applyBorder="1"/>
    <xf numFmtId="4" fontId="2" fillId="2" borderId="9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5" fillId="0" borderId="0" xfId="0" applyFont="1" applyFill="1"/>
    <xf numFmtId="9" fontId="2" fillId="2" borderId="5" xfId="1" applyFont="1" applyFill="1" applyBorder="1" applyAlignment="1">
      <alignment horizontal="right" vertic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vertical="center" wrapText="1"/>
    </xf>
    <xf numFmtId="0" fontId="7" fillId="2" borderId="0" xfId="0" applyFont="1" applyFill="1"/>
    <xf numFmtId="0" fontId="0" fillId="2" borderId="0" xfId="0" applyFont="1" applyFill="1"/>
    <xf numFmtId="0" fontId="2" fillId="2" borderId="0" xfId="0" applyFont="1" applyFill="1" applyAlignment="1"/>
    <xf numFmtId="4" fontId="2" fillId="2" borderId="18" xfId="0" applyNumberFormat="1" applyFont="1" applyFill="1" applyBorder="1" applyAlignment="1">
      <alignment horizontal="right" vertical="center"/>
    </xf>
    <xf numFmtId="0" fontId="0" fillId="2" borderId="19" xfId="0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66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tabSelected="1" view="pageBreakPreview" topLeftCell="A192" zoomScaleNormal="100" zoomScaleSheetLayoutView="100" workbookViewId="0">
      <selection activeCell="G226" sqref="G226"/>
    </sheetView>
  </sheetViews>
  <sheetFormatPr defaultRowHeight="15" x14ac:dyDescent="0.25"/>
  <cols>
    <col min="1" max="1" width="5.140625" style="3" customWidth="1"/>
    <col min="2" max="2" width="71.5703125" style="3" customWidth="1"/>
    <col min="3" max="3" width="9.140625" style="3"/>
    <col min="4" max="4" width="13.7109375" style="3" customWidth="1"/>
    <col min="5" max="5" width="9.140625" style="3"/>
    <col min="6" max="6" width="11.85546875" style="3" customWidth="1"/>
    <col min="7" max="7" width="14" style="3" customWidth="1"/>
    <col min="8" max="8" width="10.85546875" style="3" customWidth="1"/>
    <col min="11" max="11" width="13.7109375" style="3" customWidth="1"/>
  </cols>
  <sheetData>
    <row r="1" spans="1:11" ht="18.75" x14ac:dyDescent="0.3">
      <c r="D1" s="9" t="s">
        <v>50</v>
      </c>
      <c r="E1" s="9"/>
      <c r="F1" s="9"/>
      <c r="H1" s="9"/>
      <c r="K1"/>
    </row>
    <row r="2" spans="1:11" ht="18.75" x14ac:dyDescent="0.3">
      <c r="D2" s="9" t="s">
        <v>116</v>
      </c>
      <c r="E2" s="9"/>
      <c r="F2" s="9"/>
      <c r="H2" s="9"/>
      <c r="K2"/>
    </row>
    <row r="3" spans="1:11" ht="18.75" x14ac:dyDescent="0.3">
      <c r="D3" s="9" t="s">
        <v>51</v>
      </c>
      <c r="E3" s="9"/>
      <c r="F3" s="9"/>
      <c r="H3" s="9"/>
      <c r="K3"/>
    </row>
    <row r="4" spans="1:11" ht="18.75" x14ac:dyDescent="0.3">
      <c r="D4" s="9" t="s">
        <v>52</v>
      </c>
      <c r="E4" s="9"/>
      <c r="F4" s="9"/>
      <c r="H4" s="9"/>
      <c r="K4"/>
    </row>
    <row r="5" spans="1:11" ht="31.5" customHeight="1" x14ac:dyDescent="0.3">
      <c r="D5" s="10"/>
      <c r="E5" s="10"/>
      <c r="F5" s="9" t="s">
        <v>216</v>
      </c>
      <c r="H5" s="9"/>
      <c r="K5"/>
    </row>
    <row r="6" spans="1:11" ht="20.25" customHeight="1" x14ac:dyDescent="0.25">
      <c r="A6" s="41"/>
      <c r="B6" s="41"/>
      <c r="C6" s="41"/>
      <c r="D6" s="41"/>
      <c r="E6" s="41"/>
      <c r="F6" s="41"/>
      <c r="G6" s="41"/>
      <c r="H6" s="41"/>
      <c r="K6"/>
    </row>
    <row r="7" spans="1:11" ht="19.5" customHeight="1" x14ac:dyDescent="0.25">
      <c r="A7" s="11"/>
      <c r="B7" s="42" t="s">
        <v>49</v>
      </c>
      <c r="C7" s="42"/>
      <c r="D7" s="42"/>
      <c r="E7" s="42"/>
      <c r="F7" s="42"/>
      <c r="G7" s="42"/>
      <c r="K7"/>
    </row>
    <row r="8" spans="1:11" ht="20.25" customHeight="1" x14ac:dyDescent="0.25">
      <c r="A8" s="11"/>
      <c r="B8" s="42" t="s">
        <v>240</v>
      </c>
      <c r="C8" s="42"/>
      <c r="D8" s="42"/>
      <c r="E8" s="42"/>
      <c r="F8" s="42"/>
      <c r="G8" s="42"/>
      <c r="K8"/>
    </row>
    <row r="9" spans="1:11" ht="19.5" customHeight="1" x14ac:dyDescent="0.25">
      <c r="A9" s="43" t="s">
        <v>53</v>
      </c>
      <c r="B9" s="43"/>
      <c r="C9" s="43"/>
      <c r="D9" s="43"/>
      <c r="E9" s="43"/>
      <c r="F9" s="43"/>
      <c r="G9" s="43"/>
      <c r="H9" s="43"/>
      <c r="K9"/>
    </row>
    <row r="10" spans="1:11" ht="15.75" thickBot="1" x14ac:dyDescent="0.3">
      <c r="A10" s="11"/>
      <c r="B10" s="12"/>
      <c r="C10" s="13"/>
      <c r="D10" s="13"/>
      <c r="E10" s="13"/>
      <c r="F10" s="13"/>
      <c r="G10" s="13"/>
      <c r="K10"/>
    </row>
    <row r="11" spans="1:11" ht="38.25" x14ac:dyDescent="0.25">
      <c r="A11" s="14" t="s">
        <v>0</v>
      </c>
      <c r="B11" s="15" t="s">
        <v>1</v>
      </c>
      <c r="C11" s="15" t="s">
        <v>2</v>
      </c>
      <c r="D11" s="15" t="s">
        <v>3</v>
      </c>
      <c r="E11" s="16" t="s">
        <v>4</v>
      </c>
      <c r="F11" s="15" t="s">
        <v>5</v>
      </c>
      <c r="G11" s="15" t="s">
        <v>6</v>
      </c>
      <c r="K11"/>
    </row>
    <row r="12" spans="1:11" ht="15.75" thickBot="1" x14ac:dyDescent="0.3">
      <c r="A12" s="17">
        <v>1</v>
      </c>
      <c r="B12" s="18">
        <v>2</v>
      </c>
      <c r="C12" s="18">
        <v>3</v>
      </c>
      <c r="D12" s="18">
        <v>4</v>
      </c>
      <c r="E12" s="19">
        <v>6</v>
      </c>
      <c r="F12" s="18">
        <v>7</v>
      </c>
      <c r="G12" s="18">
        <v>9</v>
      </c>
      <c r="K12"/>
    </row>
    <row r="13" spans="1:11" ht="18" customHeight="1" x14ac:dyDescent="0.25">
      <c r="A13" s="44" t="s">
        <v>215</v>
      </c>
      <c r="B13" s="45"/>
      <c r="C13" s="45"/>
      <c r="D13" s="45"/>
      <c r="E13" s="45"/>
      <c r="F13" s="45"/>
      <c r="G13" s="45"/>
      <c r="K13"/>
    </row>
    <row r="14" spans="1:11" x14ac:dyDescent="0.25">
      <c r="A14" s="2">
        <v>1</v>
      </c>
      <c r="B14" s="2" t="s">
        <v>131</v>
      </c>
      <c r="C14" s="20" t="s">
        <v>7</v>
      </c>
      <c r="D14" s="8">
        <f>68.65*1.025</f>
        <v>70.366249999999994</v>
      </c>
      <c r="E14" s="21">
        <v>0.2</v>
      </c>
      <c r="F14" s="8">
        <f t="shared" ref="F14:F74" si="0">G14-D14</f>
        <v>14.073250000000002</v>
      </c>
      <c r="G14" s="8">
        <f>D14*1.2</f>
        <v>84.439499999999995</v>
      </c>
      <c r="K14"/>
    </row>
    <row r="15" spans="1:11" s="3" customFormat="1" x14ac:dyDescent="0.25">
      <c r="A15" s="2">
        <v>2</v>
      </c>
      <c r="B15" s="2" t="s">
        <v>132</v>
      </c>
      <c r="C15" s="20" t="s">
        <v>7</v>
      </c>
      <c r="D15" s="8">
        <f>96.37*1.025</f>
        <v>98.77924999999999</v>
      </c>
      <c r="E15" s="21">
        <v>0.2</v>
      </c>
      <c r="F15" s="8">
        <f t="shared" si="0"/>
        <v>19.755849999999995</v>
      </c>
      <c r="G15" s="8">
        <f>D15*1.2</f>
        <v>118.53509999999999</v>
      </c>
    </row>
    <row r="16" spans="1:11" x14ac:dyDescent="0.25">
      <c r="A16" s="2">
        <v>3</v>
      </c>
      <c r="B16" s="2" t="s">
        <v>133</v>
      </c>
      <c r="C16" s="20" t="s">
        <v>7</v>
      </c>
      <c r="D16" s="8">
        <f>80.73*1.025</f>
        <v>82.748249999999999</v>
      </c>
      <c r="E16" s="21">
        <v>0.2</v>
      </c>
      <c r="F16" s="8">
        <f t="shared" si="0"/>
        <v>16.54965</v>
      </c>
      <c r="G16" s="8">
        <f t="shared" ref="G16:G76" si="1">D16*1.2</f>
        <v>99.297899999999998</v>
      </c>
      <c r="K16"/>
    </row>
    <row r="17" spans="1:11" s="3" customFormat="1" x14ac:dyDescent="0.25">
      <c r="A17" s="2">
        <v>4</v>
      </c>
      <c r="B17" s="2" t="s">
        <v>134</v>
      </c>
      <c r="C17" s="20" t="s">
        <v>7</v>
      </c>
      <c r="D17" s="8">
        <f>133.42*1.025</f>
        <v>136.75549999999998</v>
      </c>
      <c r="E17" s="21">
        <v>0.2</v>
      </c>
      <c r="F17" s="8">
        <f t="shared" si="0"/>
        <v>27.351100000000002</v>
      </c>
      <c r="G17" s="8">
        <f t="shared" si="1"/>
        <v>164.10659999999999</v>
      </c>
    </row>
    <row r="18" spans="1:11" x14ac:dyDescent="0.25">
      <c r="A18" s="2">
        <v>5</v>
      </c>
      <c r="B18" s="2" t="s">
        <v>135</v>
      </c>
      <c r="C18" s="20" t="s">
        <v>7</v>
      </c>
      <c r="D18" s="8">
        <f>58.07*1.025</f>
        <v>59.521749999999997</v>
      </c>
      <c r="E18" s="21">
        <v>0.2</v>
      </c>
      <c r="F18" s="8">
        <f t="shared" si="0"/>
        <v>11.904349999999994</v>
      </c>
      <c r="G18" s="8">
        <f t="shared" si="1"/>
        <v>71.426099999999991</v>
      </c>
      <c r="K18"/>
    </row>
    <row r="19" spans="1:11" x14ac:dyDescent="0.25">
      <c r="A19" s="2">
        <v>6</v>
      </c>
      <c r="B19" s="2" t="s">
        <v>136</v>
      </c>
      <c r="C19" s="20" t="s">
        <v>7</v>
      </c>
      <c r="D19" s="8">
        <f>28.68*1.025</f>
        <v>29.396999999999998</v>
      </c>
      <c r="E19" s="21">
        <v>0.2</v>
      </c>
      <c r="F19" s="8">
        <f t="shared" si="0"/>
        <v>5.8793999999999969</v>
      </c>
      <c r="G19" s="8">
        <f t="shared" si="1"/>
        <v>35.276399999999995</v>
      </c>
      <c r="K19"/>
    </row>
    <row r="20" spans="1:11" x14ac:dyDescent="0.25">
      <c r="A20" s="2">
        <v>7</v>
      </c>
      <c r="B20" s="2" t="s">
        <v>138</v>
      </c>
      <c r="C20" s="20" t="s">
        <v>7</v>
      </c>
      <c r="D20" s="8">
        <f>33.03*1.025</f>
        <v>33.85575</v>
      </c>
      <c r="E20" s="21">
        <v>0.2</v>
      </c>
      <c r="F20" s="8">
        <f t="shared" si="0"/>
        <v>6.7711499999999987</v>
      </c>
      <c r="G20" s="8">
        <f t="shared" si="1"/>
        <v>40.626899999999999</v>
      </c>
      <c r="K20"/>
    </row>
    <row r="21" spans="1:11" x14ac:dyDescent="0.25">
      <c r="A21" s="2">
        <v>8</v>
      </c>
      <c r="B21" s="2" t="s">
        <v>139</v>
      </c>
      <c r="C21" s="20" t="s">
        <v>7</v>
      </c>
      <c r="D21" s="8">
        <f>35.41*1.025</f>
        <v>36.295249999999996</v>
      </c>
      <c r="E21" s="21">
        <v>0.2</v>
      </c>
      <c r="F21" s="8">
        <f t="shared" si="0"/>
        <v>7.2590499999999949</v>
      </c>
      <c r="G21" s="8">
        <f t="shared" si="1"/>
        <v>43.554299999999991</v>
      </c>
      <c r="K21"/>
    </row>
    <row r="22" spans="1:11" x14ac:dyDescent="0.25">
      <c r="A22" s="2">
        <v>9</v>
      </c>
      <c r="B22" s="2" t="s">
        <v>140</v>
      </c>
      <c r="C22" s="20" t="s">
        <v>7</v>
      </c>
      <c r="D22" s="8">
        <f>33.73*1.025</f>
        <v>34.573249999999994</v>
      </c>
      <c r="E22" s="21">
        <v>0.2</v>
      </c>
      <c r="F22" s="8">
        <f t="shared" si="0"/>
        <v>6.9146499999999946</v>
      </c>
      <c r="G22" s="8">
        <f t="shared" si="1"/>
        <v>41.487899999999989</v>
      </c>
      <c r="K22"/>
    </row>
    <row r="23" spans="1:11" x14ac:dyDescent="0.25">
      <c r="A23" s="2">
        <v>10</v>
      </c>
      <c r="B23" s="2" t="s">
        <v>141</v>
      </c>
      <c r="C23" s="20" t="s">
        <v>7</v>
      </c>
      <c r="D23" s="8">
        <f>49.57*1.025</f>
        <v>50.809249999999999</v>
      </c>
      <c r="E23" s="21">
        <v>0.2</v>
      </c>
      <c r="F23" s="8">
        <f t="shared" si="0"/>
        <v>10.161849999999994</v>
      </c>
      <c r="G23" s="8">
        <f t="shared" si="1"/>
        <v>60.971099999999993</v>
      </c>
      <c r="K23"/>
    </row>
    <row r="24" spans="1:11" x14ac:dyDescent="0.25">
      <c r="A24" s="2">
        <v>11</v>
      </c>
      <c r="B24" s="2" t="s">
        <v>142</v>
      </c>
      <c r="C24" s="20" t="s">
        <v>7</v>
      </c>
      <c r="D24" s="8">
        <f>55.69*1.025</f>
        <v>57.082249999999995</v>
      </c>
      <c r="E24" s="21">
        <v>0.2</v>
      </c>
      <c r="F24" s="8">
        <f t="shared" si="0"/>
        <v>11.41644999999999</v>
      </c>
      <c r="G24" s="8">
        <f t="shared" si="1"/>
        <v>68.498699999999985</v>
      </c>
      <c r="K24"/>
    </row>
    <row r="25" spans="1:11" x14ac:dyDescent="0.25">
      <c r="A25" s="2">
        <v>12</v>
      </c>
      <c r="B25" s="2" t="s">
        <v>143</v>
      </c>
      <c r="C25" s="20" t="s">
        <v>7</v>
      </c>
      <c r="D25" s="8">
        <f>68.16*1.025</f>
        <v>69.86399999999999</v>
      </c>
      <c r="E25" s="21">
        <v>0.2</v>
      </c>
      <c r="F25" s="8">
        <f t="shared" si="0"/>
        <v>13.972799999999992</v>
      </c>
      <c r="G25" s="8">
        <f t="shared" si="1"/>
        <v>83.836799999999982</v>
      </c>
      <c r="K25"/>
    </row>
    <row r="26" spans="1:11" x14ac:dyDescent="0.25">
      <c r="A26" s="2">
        <v>13</v>
      </c>
      <c r="B26" s="2" t="s">
        <v>144</v>
      </c>
      <c r="C26" s="20" t="s">
        <v>7</v>
      </c>
      <c r="D26" s="8">
        <f>99.45*1.025</f>
        <v>101.93625</v>
      </c>
      <c r="E26" s="21">
        <v>0.2</v>
      </c>
      <c r="F26" s="8">
        <f t="shared" si="0"/>
        <v>20.387249999999995</v>
      </c>
      <c r="G26" s="8">
        <f t="shared" si="1"/>
        <v>122.3235</v>
      </c>
      <c r="K26"/>
    </row>
    <row r="27" spans="1:11" x14ac:dyDescent="0.25">
      <c r="A27" s="2">
        <v>14</v>
      </c>
      <c r="B27" s="2" t="s">
        <v>218</v>
      </c>
      <c r="C27" s="20" t="s">
        <v>7</v>
      </c>
      <c r="D27" s="8">
        <f>109.87*1.025</f>
        <v>112.61675</v>
      </c>
      <c r="E27" s="21">
        <v>0.2</v>
      </c>
      <c r="F27" s="8">
        <f t="shared" si="0"/>
        <v>22.523349999999994</v>
      </c>
      <c r="G27" s="8">
        <f t="shared" si="1"/>
        <v>135.14009999999999</v>
      </c>
      <c r="K27"/>
    </row>
    <row r="28" spans="1:11" x14ac:dyDescent="0.25">
      <c r="A28" s="2">
        <v>15</v>
      </c>
      <c r="B28" s="2" t="s">
        <v>145</v>
      </c>
      <c r="C28" s="20" t="s">
        <v>7</v>
      </c>
      <c r="D28" s="8">
        <f>98.01*1.025</f>
        <v>100.46025</v>
      </c>
      <c r="E28" s="21">
        <v>0.2</v>
      </c>
      <c r="F28" s="8">
        <f t="shared" si="0"/>
        <v>20.09205</v>
      </c>
      <c r="G28" s="8">
        <f t="shared" si="1"/>
        <v>120.5523</v>
      </c>
      <c r="K28"/>
    </row>
    <row r="29" spans="1:11" s="3" customFormat="1" x14ac:dyDescent="0.25">
      <c r="A29" s="2">
        <v>16</v>
      </c>
      <c r="B29" s="2" t="s">
        <v>146</v>
      </c>
      <c r="C29" s="20" t="s">
        <v>7</v>
      </c>
      <c r="D29" s="8">
        <f>275.99*1.025</f>
        <v>282.88974999999999</v>
      </c>
      <c r="E29" s="21">
        <v>0.2</v>
      </c>
      <c r="F29" s="8">
        <f t="shared" si="0"/>
        <v>56.577949999999987</v>
      </c>
      <c r="G29" s="8">
        <f t="shared" si="1"/>
        <v>339.46769999999998</v>
      </c>
    </row>
    <row r="30" spans="1:11" s="3" customFormat="1" x14ac:dyDescent="0.25">
      <c r="A30" s="2">
        <v>17</v>
      </c>
      <c r="B30" s="2" t="s">
        <v>147</v>
      </c>
      <c r="C30" s="20" t="s">
        <v>7</v>
      </c>
      <c r="D30" s="8">
        <f>166.03*1.025</f>
        <v>170.18074999999999</v>
      </c>
      <c r="E30" s="21">
        <v>0.2</v>
      </c>
      <c r="F30" s="8">
        <f t="shared" si="0"/>
        <v>34.036149999999992</v>
      </c>
      <c r="G30" s="8">
        <f t="shared" si="1"/>
        <v>204.21689999999998</v>
      </c>
    </row>
    <row r="31" spans="1:11" x14ac:dyDescent="0.25">
      <c r="A31" s="2">
        <v>18</v>
      </c>
      <c r="B31" s="2" t="s">
        <v>148</v>
      </c>
      <c r="C31" s="20" t="s">
        <v>7</v>
      </c>
      <c r="D31" s="8">
        <f>135.83*1.025</f>
        <v>139.22575000000001</v>
      </c>
      <c r="E31" s="21">
        <v>0.2</v>
      </c>
      <c r="F31" s="8">
        <f t="shared" si="0"/>
        <v>27.84514999999999</v>
      </c>
      <c r="G31" s="8">
        <f t="shared" si="1"/>
        <v>167.07089999999999</v>
      </c>
      <c r="K31"/>
    </row>
    <row r="32" spans="1:11" x14ac:dyDescent="0.25">
      <c r="A32" s="2">
        <v>19</v>
      </c>
      <c r="B32" s="2" t="s">
        <v>78</v>
      </c>
      <c r="C32" s="20" t="s">
        <v>7</v>
      </c>
      <c r="D32" s="8">
        <f>64.27*1.025</f>
        <v>65.876749999999987</v>
      </c>
      <c r="E32" s="21">
        <v>0.2</v>
      </c>
      <c r="F32" s="8">
        <f>G32-D32</f>
        <v>13.175349999999995</v>
      </c>
      <c r="G32" s="8">
        <f>D32*1.2</f>
        <v>79.052099999999982</v>
      </c>
      <c r="K32"/>
    </row>
    <row r="33" spans="1:11" x14ac:dyDescent="0.25">
      <c r="A33" s="2">
        <v>20</v>
      </c>
      <c r="B33" s="2" t="s">
        <v>80</v>
      </c>
      <c r="C33" s="20" t="s">
        <v>7</v>
      </c>
      <c r="D33" s="8">
        <f>68.61*1.025</f>
        <v>70.325249999999997</v>
      </c>
      <c r="E33" s="21">
        <v>0.2</v>
      </c>
      <c r="F33" s="8">
        <f t="shared" si="0"/>
        <v>14.065049999999999</v>
      </c>
      <c r="G33" s="8">
        <f t="shared" si="1"/>
        <v>84.390299999999996</v>
      </c>
      <c r="K33"/>
    </row>
    <row r="34" spans="1:11" x14ac:dyDescent="0.25">
      <c r="A34" s="2">
        <v>21</v>
      </c>
      <c r="B34" s="2" t="s">
        <v>77</v>
      </c>
      <c r="C34" s="20" t="s">
        <v>7</v>
      </c>
      <c r="D34" s="8">
        <f>59.83*1.025</f>
        <v>61.325749999999992</v>
      </c>
      <c r="E34" s="21">
        <v>0.2</v>
      </c>
      <c r="F34" s="8">
        <f t="shared" si="0"/>
        <v>12.265149999999998</v>
      </c>
      <c r="G34" s="8">
        <f t="shared" si="1"/>
        <v>73.590899999999991</v>
      </c>
      <c r="K34"/>
    </row>
    <row r="35" spans="1:11" s="3" customFormat="1" x14ac:dyDescent="0.25">
      <c r="A35" s="2">
        <v>22</v>
      </c>
      <c r="B35" s="2" t="s">
        <v>79</v>
      </c>
      <c r="C35" s="20" t="s">
        <v>7</v>
      </c>
      <c r="D35" s="8">
        <f>364.11*1.025</f>
        <v>373.21274999999997</v>
      </c>
      <c r="E35" s="21">
        <v>0.2</v>
      </c>
      <c r="F35" s="8">
        <f t="shared" si="0"/>
        <v>74.642549999999972</v>
      </c>
      <c r="G35" s="8">
        <f t="shared" si="1"/>
        <v>447.85529999999994</v>
      </c>
    </row>
    <row r="36" spans="1:11" s="3" customFormat="1" x14ac:dyDescent="0.25">
      <c r="A36" s="2">
        <v>23</v>
      </c>
      <c r="B36" s="2" t="s">
        <v>149</v>
      </c>
      <c r="C36" s="20" t="s">
        <v>7</v>
      </c>
      <c r="D36" s="8">
        <f>262.52*1.025</f>
        <v>269.08299999999997</v>
      </c>
      <c r="E36" s="21">
        <v>0.2</v>
      </c>
      <c r="F36" s="8">
        <f t="shared" si="0"/>
        <v>53.816599999999994</v>
      </c>
      <c r="G36" s="8">
        <f t="shared" si="1"/>
        <v>322.89959999999996</v>
      </c>
    </row>
    <row r="37" spans="1:11" x14ac:dyDescent="0.25">
      <c r="A37" s="2">
        <v>24</v>
      </c>
      <c r="B37" s="2" t="s">
        <v>150</v>
      </c>
      <c r="C37" s="20" t="s">
        <v>7</v>
      </c>
      <c r="D37" s="8">
        <f>254.74*1.025</f>
        <v>261.10849999999999</v>
      </c>
      <c r="E37" s="21">
        <v>0.2</v>
      </c>
      <c r="F37" s="8">
        <f t="shared" si="0"/>
        <v>52.221699999999998</v>
      </c>
      <c r="G37" s="8">
        <f t="shared" si="1"/>
        <v>313.33019999999999</v>
      </c>
      <c r="K37"/>
    </row>
    <row r="38" spans="1:11" x14ac:dyDescent="0.25">
      <c r="A38" s="2">
        <v>25</v>
      </c>
      <c r="B38" s="2" t="s">
        <v>82</v>
      </c>
      <c r="C38" s="20" t="s">
        <v>7</v>
      </c>
      <c r="D38" s="8">
        <f>177.27*1.025</f>
        <v>181.70175</v>
      </c>
      <c r="E38" s="21">
        <v>0.2</v>
      </c>
      <c r="F38" s="8">
        <f t="shared" si="0"/>
        <v>36.340350000000001</v>
      </c>
      <c r="G38" s="8">
        <f>D38*1.2</f>
        <v>218.0421</v>
      </c>
      <c r="K38"/>
    </row>
    <row r="39" spans="1:11" x14ac:dyDescent="0.25">
      <c r="A39" s="2">
        <v>26</v>
      </c>
      <c r="B39" s="2" t="s">
        <v>81</v>
      </c>
      <c r="C39" s="20" t="s">
        <v>7</v>
      </c>
      <c r="D39" s="8">
        <f>113.12*1.025</f>
        <v>115.94799999999999</v>
      </c>
      <c r="E39" s="21">
        <v>0.2</v>
      </c>
      <c r="F39" s="8">
        <f t="shared" si="0"/>
        <v>23.189599999999999</v>
      </c>
      <c r="G39" s="8">
        <f t="shared" si="1"/>
        <v>139.13759999999999</v>
      </c>
      <c r="K39"/>
    </row>
    <row r="40" spans="1:11" x14ac:dyDescent="0.25">
      <c r="A40" s="2">
        <v>27</v>
      </c>
      <c r="B40" s="2" t="s">
        <v>151</v>
      </c>
      <c r="C40" s="20" t="s">
        <v>7</v>
      </c>
      <c r="D40" s="8">
        <f>141.19*1.025</f>
        <v>144.71974999999998</v>
      </c>
      <c r="E40" s="21">
        <v>0.2</v>
      </c>
      <c r="F40" s="8">
        <f t="shared" si="0"/>
        <v>28.943950000000001</v>
      </c>
      <c r="G40" s="8">
        <f>D40*1.2</f>
        <v>173.66369999999998</v>
      </c>
      <c r="K40"/>
    </row>
    <row r="41" spans="1:11" x14ac:dyDescent="0.25">
      <c r="A41" s="2">
        <v>28</v>
      </c>
      <c r="B41" s="2" t="s">
        <v>152</v>
      </c>
      <c r="C41" s="20" t="s">
        <v>7</v>
      </c>
      <c r="D41" s="8">
        <f>158.45*1.025</f>
        <v>162.41124999999997</v>
      </c>
      <c r="E41" s="21">
        <v>0.2</v>
      </c>
      <c r="F41" s="8">
        <f t="shared" si="0"/>
        <v>32.482249999999993</v>
      </c>
      <c r="G41" s="8">
        <f t="shared" si="1"/>
        <v>194.89349999999996</v>
      </c>
      <c r="K41"/>
    </row>
    <row r="42" spans="1:11" x14ac:dyDescent="0.25">
      <c r="A42" s="2">
        <v>29</v>
      </c>
      <c r="B42" s="2" t="s">
        <v>153</v>
      </c>
      <c r="C42" s="20" t="s">
        <v>7</v>
      </c>
      <c r="D42" s="8">
        <f>89.27*1.025</f>
        <v>91.501749999999987</v>
      </c>
      <c r="E42" s="21">
        <v>0.2</v>
      </c>
      <c r="F42" s="8">
        <f t="shared" si="0"/>
        <v>18.300349999999995</v>
      </c>
      <c r="G42" s="8">
        <f t="shared" si="1"/>
        <v>109.80209999999998</v>
      </c>
      <c r="K42"/>
    </row>
    <row r="43" spans="1:11" x14ac:dyDescent="0.25">
      <c r="A43" s="2">
        <v>30</v>
      </c>
      <c r="B43" s="2" t="s">
        <v>154</v>
      </c>
      <c r="C43" s="20" t="s">
        <v>7</v>
      </c>
      <c r="D43" s="8">
        <f>139.25*1.025</f>
        <v>142.73124999999999</v>
      </c>
      <c r="E43" s="21">
        <v>0.2</v>
      </c>
      <c r="F43" s="8">
        <f t="shared" si="0"/>
        <v>28.546249999999986</v>
      </c>
      <c r="G43" s="8">
        <f t="shared" si="1"/>
        <v>171.27749999999997</v>
      </c>
      <c r="K43"/>
    </row>
    <row r="44" spans="1:11" x14ac:dyDescent="0.25">
      <c r="A44" s="2">
        <v>31</v>
      </c>
      <c r="B44" s="2" t="s">
        <v>155</v>
      </c>
      <c r="C44" s="20" t="s">
        <v>7</v>
      </c>
      <c r="D44" s="8">
        <f>234.68*1.025</f>
        <v>240.547</v>
      </c>
      <c r="E44" s="21">
        <v>0.2</v>
      </c>
      <c r="F44" s="8">
        <f t="shared" si="0"/>
        <v>48.109399999999965</v>
      </c>
      <c r="G44" s="8">
        <f t="shared" si="1"/>
        <v>288.65639999999996</v>
      </c>
      <c r="K44"/>
    </row>
    <row r="45" spans="1:11" x14ac:dyDescent="0.25">
      <c r="A45" s="2">
        <v>32</v>
      </c>
      <c r="B45" s="2" t="s">
        <v>156</v>
      </c>
      <c r="C45" s="20" t="s">
        <v>7</v>
      </c>
      <c r="D45" s="8">
        <f>172.45*1.025</f>
        <v>176.76124999999996</v>
      </c>
      <c r="E45" s="21">
        <v>0.2</v>
      </c>
      <c r="F45" s="8">
        <f t="shared" si="0"/>
        <v>35.352249999999998</v>
      </c>
      <c r="G45" s="8">
        <f t="shared" si="1"/>
        <v>212.11349999999996</v>
      </c>
      <c r="K45"/>
    </row>
    <row r="46" spans="1:11" x14ac:dyDescent="0.25">
      <c r="A46" s="2">
        <v>33</v>
      </c>
      <c r="B46" s="2" t="s">
        <v>105</v>
      </c>
      <c r="C46" s="20" t="s">
        <v>7</v>
      </c>
      <c r="D46" s="8">
        <f>172.84*1.025</f>
        <v>177.161</v>
      </c>
      <c r="E46" s="21">
        <v>0.2</v>
      </c>
      <c r="F46" s="8">
        <f t="shared" si="0"/>
        <v>35.432199999999995</v>
      </c>
      <c r="G46" s="8">
        <f t="shared" si="1"/>
        <v>212.5932</v>
      </c>
      <c r="K46"/>
    </row>
    <row r="47" spans="1:11" x14ac:dyDescent="0.25">
      <c r="A47" s="2">
        <v>34</v>
      </c>
      <c r="B47" s="2" t="s">
        <v>106</v>
      </c>
      <c r="C47" s="20" t="s">
        <v>7</v>
      </c>
      <c r="D47" s="8">
        <f>119.04*1.025</f>
        <v>122.01599999999999</v>
      </c>
      <c r="E47" s="21">
        <v>0.2</v>
      </c>
      <c r="F47" s="8">
        <f t="shared" si="0"/>
        <v>24.403199999999998</v>
      </c>
      <c r="G47" s="8">
        <f>D47*1.2</f>
        <v>146.41919999999999</v>
      </c>
      <c r="K47"/>
    </row>
    <row r="48" spans="1:11" x14ac:dyDescent="0.25">
      <c r="A48" s="2">
        <v>35</v>
      </c>
      <c r="B48" s="2" t="s">
        <v>166</v>
      </c>
      <c r="C48" s="20" t="s">
        <v>7</v>
      </c>
      <c r="D48" s="8">
        <f>192.81*1.025</f>
        <v>197.63024999999999</v>
      </c>
      <c r="E48" s="21">
        <v>0.2</v>
      </c>
      <c r="F48" s="8">
        <f t="shared" ref="F48" si="2">G48-D48</f>
        <v>39.526049999999998</v>
      </c>
      <c r="G48" s="8">
        <f t="shared" ref="G48" si="3">D48*1.2</f>
        <v>237.15629999999999</v>
      </c>
      <c r="K48"/>
    </row>
    <row r="49" spans="1:11" x14ac:dyDescent="0.25">
      <c r="A49" s="2">
        <v>36</v>
      </c>
      <c r="B49" s="2" t="s">
        <v>158</v>
      </c>
      <c r="C49" s="20" t="s">
        <v>7</v>
      </c>
      <c r="D49" s="8">
        <f>165.84*1.025</f>
        <v>169.98599999999999</v>
      </c>
      <c r="E49" s="21">
        <v>0.2</v>
      </c>
      <c r="F49" s="8">
        <f t="shared" si="0"/>
        <v>33.997199999999992</v>
      </c>
      <c r="G49" s="8">
        <f>D49*1.2</f>
        <v>203.98319999999998</v>
      </c>
      <c r="K49"/>
    </row>
    <row r="50" spans="1:11" x14ac:dyDescent="0.25">
      <c r="A50" s="2">
        <v>37</v>
      </c>
      <c r="B50" s="2" t="s">
        <v>157</v>
      </c>
      <c r="C50" s="20" t="s">
        <v>7</v>
      </c>
      <c r="D50" s="8">
        <f>55.73*1.025</f>
        <v>57.123249999999992</v>
      </c>
      <c r="E50" s="21">
        <v>0.2</v>
      </c>
      <c r="F50" s="8">
        <f t="shared" si="0"/>
        <v>11.424649999999993</v>
      </c>
      <c r="G50" s="8">
        <f t="shared" si="1"/>
        <v>68.547899999999984</v>
      </c>
      <c r="K50"/>
    </row>
    <row r="51" spans="1:11" x14ac:dyDescent="0.25">
      <c r="A51" s="2">
        <v>38</v>
      </c>
      <c r="B51" s="2" t="s">
        <v>159</v>
      </c>
      <c r="C51" s="20" t="s">
        <v>7</v>
      </c>
      <c r="D51" s="8">
        <f>57.34*1.025</f>
        <v>58.773499999999999</v>
      </c>
      <c r="E51" s="21">
        <v>0.2</v>
      </c>
      <c r="F51" s="8">
        <f t="shared" si="0"/>
        <v>11.7547</v>
      </c>
      <c r="G51" s="8">
        <f t="shared" si="1"/>
        <v>70.528199999999998</v>
      </c>
      <c r="K51"/>
    </row>
    <row r="52" spans="1:11" x14ac:dyDescent="0.25">
      <c r="A52" s="2">
        <v>39</v>
      </c>
      <c r="B52" s="2" t="s">
        <v>160</v>
      </c>
      <c r="C52" s="20" t="s">
        <v>7</v>
      </c>
      <c r="D52" s="8">
        <f>102.34*1.025</f>
        <v>104.8985</v>
      </c>
      <c r="E52" s="21">
        <v>0.2</v>
      </c>
      <c r="F52" s="8">
        <f t="shared" si="0"/>
        <v>20.979699999999994</v>
      </c>
      <c r="G52" s="8">
        <f t="shared" si="1"/>
        <v>125.87819999999999</v>
      </c>
      <c r="K52"/>
    </row>
    <row r="53" spans="1:11" x14ac:dyDescent="0.25">
      <c r="A53" s="2">
        <v>40</v>
      </c>
      <c r="B53" s="2" t="s">
        <v>137</v>
      </c>
      <c r="C53" s="20" t="s">
        <v>7</v>
      </c>
      <c r="D53" s="8">
        <f>64.27*1.025</f>
        <v>65.876749999999987</v>
      </c>
      <c r="E53" s="21">
        <v>0.2</v>
      </c>
      <c r="F53" s="8">
        <f>G53-D53</f>
        <v>13.175349999999995</v>
      </c>
      <c r="G53" s="8">
        <f>D53*1.2</f>
        <v>79.052099999999982</v>
      </c>
      <c r="K53"/>
    </row>
    <row r="54" spans="1:11" x14ac:dyDescent="0.25">
      <c r="A54" s="2">
        <v>41</v>
      </c>
      <c r="B54" s="2" t="s">
        <v>161</v>
      </c>
      <c r="C54" s="20" t="s">
        <v>7</v>
      </c>
      <c r="D54" s="8">
        <f>34.23*1.025</f>
        <v>35.08574999999999</v>
      </c>
      <c r="E54" s="21">
        <v>0.2</v>
      </c>
      <c r="F54" s="8">
        <f t="shared" si="0"/>
        <v>7.0171499999999938</v>
      </c>
      <c r="G54" s="8">
        <f t="shared" si="1"/>
        <v>42.102899999999984</v>
      </c>
      <c r="K54"/>
    </row>
    <row r="55" spans="1:11" x14ac:dyDescent="0.25">
      <c r="A55" s="2">
        <v>42</v>
      </c>
      <c r="B55" s="2" t="s">
        <v>162</v>
      </c>
      <c r="C55" s="20" t="s">
        <v>7</v>
      </c>
      <c r="D55" s="8">
        <f>98.83*1.025</f>
        <v>101.30074999999999</v>
      </c>
      <c r="E55" s="21">
        <v>0.2</v>
      </c>
      <c r="F55" s="8">
        <f t="shared" si="0"/>
        <v>20.260149999999996</v>
      </c>
      <c r="G55" s="8">
        <f t="shared" si="1"/>
        <v>121.56089999999999</v>
      </c>
      <c r="K55"/>
    </row>
    <row r="56" spans="1:11" x14ac:dyDescent="0.25">
      <c r="A56" s="2">
        <v>43</v>
      </c>
      <c r="B56" s="2" t="s">
        <v>163</v>
      </c>
      <c r="C56" s="20" t="s">
        <v>7</v>
      </c>
      <c r="D56" s="8">
        <f>116.34*1.025</f>
        <v>119.24849999999999</v>
      </c>
      <c r="E56" s="21">
        <v>0.2</v>
      </c>
      <c r="F56" s="8">
        <f t="shared" si="0"/>
        <v>23.849699999999999</v>
      </c>
      <c r="G56" s="8">
        <f t="shared" si="1"/>
        <v>143.09819999999999</v>
      </c>
      <c r="K56"/>
    </row>
    <row r="57" spans="1:11" x14ac:dyDescent="0.25">
      <c r="A57" s="2">
        <v>44</v>
      </c>
      <c r="B57" s="2" t="s">
        <v>164</v>
      </c>
      <c r="C57" s="20" t="s">
        <v>7</v>
      </c>
      <c r="D57" s="8">
        <f>105.02*1.025</f>
        <v>107.64549999999998</v>
      </c>
      <c r="E57" s="21">
        <v>0.2</v>
      </c>
      <c r="F57" s="8">
        <f t="shared" si="0"/>
        <v>21.529099999999985</v>
      </c>
      <c r="G57" s="8">
        <f t="shared" si="1"/>
        <v>129.17459999999997</v>
      </c>
      <c r="K57"/>
    </row>
    <row r="58" spans="1:11" x14ac:dyDescent="0.25">
      <c r="A58" s="2">
        <v>45</v>
      </c>
      <c r="B58" s="2" t="s">
        <v>83</v>
      </c>
      <c r="C58" s="20" t="s">
        <v>7</v>
      </c>
      <c r="D58" s="8">
        <f>111.87*1.025</f>
        <v>114.66674999999999</v>
      </c>
      <c r="E58" s="21">
        <v>0.2</v>
      </c>
      <c r="F58" s="8">
        <f t="shared" si="0"/>
        <v>22.933350000000004</v>
      </c>
      <c r="G58" s="8">
        <f t="shared" si="1"/>
        <v>137.6001</v>
      </c>
      <c r="K58"/>
    </row>
    <row r="59" spans="1:11" x14ac:dyDescent="0.25">
      <c r="A59" s="2">
        <v>46</v>
      </c>
      <c r="B59" s="2" t="s">
        <v>165</v>
      </c>
      <c r="C59" s="20" t="s">
        <v>7</v>
      </c>
      <c r="D59" s="8">
        <f>95.96*1.025</f>
        <v>98.35899999999998</v>
      </c>
      <c r="E59" s="21">
        <v>0.2</v>
      </c>
      <c r="F59" s="8">
        <f t="shared" si="0"/>
        <v>19.67179999999999</v>
      </c>
      <c r="G59" s="8">
        <f t="shared" si="1"/>
        <v>118.03079999999997</v>
      </c>
      <c r="K59"/>
    </row>
    <row r="60" spans="1:11" x14ac:dyDescent="0.25">
      <c r="A60" s="2">
        <v>47</v>
      </c>
      <c r="B60" s="2" t="s">
        <v>167</v>
      </c>
      <c r="C60" s="20" t="s">
        <v>7</v>
      </c>
      <c r="D60" s="8">
        <f>142.52*1.025</f>
        <v>146.083</v>
      </c>
      <c r="E60" s="21">
        <v>0.2</v>
      </c>
      <c r="F60" s="8">
        <f t="shared" si="0"/>
        <v>29.2166</v>
      </c>
      <c r="G60" s="8">
        <f t="shared" si="1"/>
        <v>175.2996</v>
      </c>
      <c r="K60"/>
    </row>
    <row r="61" spans="1:11" x14ac:dyDescent="0.25">
      <c r="A61" s="2">
        <v>48</v>
      </c>
      <c r="B61" s="2" t="s">
        <v>96</v>
      </c>
      <c r="C61" s="20" t="s">
        <v>7</v>
      </c>
      <c r="D61" s="8">
        <f>66.62*1.025</f>
        <v>68.285499999999999</v>
      </c>
      <c r="E61" s="21">
        <v>0.2</v>
      </c>
      <c r="F61" s="8">
        <f t="shared" si="0"/>
        <v>13.6571</v>
      </c>
      <c r="G61" s="8">
        <f t="shared" si="1"/>
        <v>81.942599999999999</v>
      </c>
      <c r="K61"/>
    </row>
    <row r="62" spans="1:11" x14ac:dyDescent="0.25">
      <c r="A62" s="2">
        <v>49</v>
      </c>
      <c r="B62" s="2" t="s">
        <v>76</v>
      </c>
      <c r="C62" s="20" t="s">
        <v>7</v>
      </c>
      <c r="D62" s="8">
        <f>164.32*1.025</f>
        <v>168.42799999999997</v>
      </c>
      <c r="E62" s="21">
        <v>0.2</v>
      </c>
      <c r="F62" s="8">
        <f t="shared" si="0"/>
        <v>33.685599999999994</v>
      </c>
      <c r="G62" s="8">
        <f t="shared" si="1"/>
        <v>202.11359999999996</v>
      </c>
      <c r="K62"/>
    </row>
    <row r="63" spans="1:11" s="3" customFormat="1" x14ac:dyDescent="0.25">
      <c r="A63" s="2">
        <v>50</v>
      </c>
      <c r="B63" s="2" t="s">
        <v>169</v>
      </c>
      <c r="C63" s="20" t="s">
        <v>7</v>
      </c>
      <c r="D63" s="8">
        <f>156.04*1.025</f>
        <v>159.94099999999997</v>
      </c>
      <c r="E63" s="21">
        <v>0.2</v>
      </c>
      <c r="F63" s="8">
        <f t="shared" si="0"/>
        <v>31.988199999999978</v>
      </c>
      <c r="G63" s="8">
        <f t="shared" si="1"/>
        <v>191.92919999999995</v>
      </c>
    </row>
    <row r="64" spans="1:11" s="3" customFormat="1" x14ac:dyDescent="0.25">
      <c r="A64" s="2">
        <v>51</v>
      </c>
      <c r="B64" s="2" t="s">
        <v>170</v>
      </c>
      <c r="C64" s="20" t="s">
        <v>7</v>
      </c>
      <c r="D64" s="8">
        <f>172.04*1.025</f>
        <v>176.34099999999998</v>
      </c>
      <c r="E64" s="21">
        <v>0.2</v>
      </c>
      <c r="F64" s="8">
        <f t="shared" si="0"/>
        <v>35.268199999999979</v>
      </c>
      <c r="G64" s="8">
        <f t="shared" si="1"/>
        <v>211.60919999999996</v>
      </c>
    </row>
    <row r="65" spans="1:11" s="3" customFormat="1" x14ac:dyDescent="0.25">
      <c r="A65" s="2">
        <v>52</v>
      </c>
      <c r="B65" s="2" t="s">
        <v>172</v>
      </c>
      <c r="C65" s="20" t="s">
        <v>7</v>
      </c>
      <c r="D65" s="8">
        <f>118.34*1.025</f>
        <v>121.29849999999999</v>
      </c>
      <c r="E65" s="21">
        <v>0.2</v>
      </c>
      <c r="F65" s="8">
        <f t="shared" si="0"/>
        <v>24.259699999999981</v>
      </c>
      <c r="G65" s="8">
        <f t="shared" si="1"/>
        <v>145.55819999999997</v>
      </c>
    </row>
    <row r="66" spans="1:11" x14ac:dyDescent="0.25">
      <c r="A66" s="2">
        <v>53</v>
      </c>
      <c r="B66" s="2" t="s">
        <v>173</v>
      </c>
      <c r="C66" s="20" t="s">
        <v>7</v>
      </c>
      <c r="D66" s="8">
        <f>124.23*1.025</f>
        <v>127.33574999999999</v>
      </c>
      <c r="E66" s="21">
        <v>0.2</v>
      </c>
      <c r="F66" s="8">
        <f t="shared" si="0"/>
        <v>25.467150000000004</v>
      </c>
      <c r="G66" s="8">
        <f>D66*1.2</f>
        <v>152.80289999999999</v>
      </c>
      <c r="K66"/>
    </row>
    <row r="67" spans="1:11" x14ac:dyDescent="0.25">
      <c r="A67" s="2">
        <v>54</v>
      </c>
      <c r="B67" s="2" t="s">
        <v>174</v>
      </c>
      <c r="C67" s="20" t="s">
        <v>7</v>
      </c>
      <c r="D67" s="8">
        <f>187.77*1.025</f>
        <v>192.46424999999999</v>
      </c>
      <c r="E67" s="21">
        <v>0.2</v>
      </c>
      <c r="F67" s="8">
        <f t="shared" si="0"/>
        <v>38.492849999999976</v>
      </c>
      <c r="G67" s="8">
        <f t="shared" si="1"/>
        <v>230.95709999999997</v>
      </c>
      <c r="K67"/>
    </row>
    <row r="68" spans="1:11" x14ac:dyDescent="0.25">
      <c r="A68" s="2">
        <v>55</v>
      </c>
      <c r="B68" s="2" t="s">
        <v>175</v>
      </c>
      <c r="C68" s="20" t="s">
        <v>7</v>
      </c>
      <c r="D68" s="8">
        <f>223.91*1.025</f>
        <v>229.50774999999999</v>
      </c>
      <c r="E68" s="21">
        <v>0.2</v>
      </c>
      <c r="F68" s="8">
        <f t="shared" si="0"/>
        <v>45.901549999999986</v>
      </c>
      <c r="G68" s="8">
        <f t="shared" si="1"/>
        <v>275.40929999999997</v>
      </c>
      <c r="K68"/>
    </row>
    <row r="69" spans="1:11" s="3" customFormat="1" x14ac:dyDescent="0.25">
      <c r="A69" s="2">
        <v>56</v>
      </c>
      <c r="B69" s="2" t="s">
        <v>176</v>
      </c>
      <c r="C69" s="20" t="s">
        <v>7</v>
      </c>
      <c r="D69" s="8">
        <f>216.87*1.025</f>
        <v>222.29174999999998</v>
      </c>
      <c r="E69" s="21">
        <v>0.2</v>
      </c>
      <c r="F69" s="8">
        <f t="shared" si="0"/>
        <v>44.458349999999996</v>
      </c>
      <c r="G69" s="8">
        <f>D69*1.2</f>
        <v>266.75009999999997</v>
      </c>
    </row>
    <row r="70" spans="1:11" x14ac:dyDescent="0.25">
      <c r="A70" s="2">
        <v>57</v>
      </c>
      <c r="B70" s="2" t="s">
        <v>177</v>
      </c>
      <c r="C70" s="20" t="s">
        <v>7</v>
      </c>
      <c r="D70" s="8">
        <f>191.44*1.025</f>
        <v>196.22599999999997</v>
      </c>
      <c r="E70" s="21">
        <v>0.2</v>
      </c>
      <c r="F70" s="8">
        <f t="shared" si="0"/>
        <v>39.245199999999983</v>
      </c>
      <c r="G70" s="8">
        <f>D70*1.2</f>
        <v>235.47119999999995</v>
      </c>
      <c r="K70"/>
    </row>
    <row r="71" spans="1:11" x14ac:dyDescent="0.25">
      <c r="A71" s="2">
        <v>58</v>
      </c>
      <c r="B71" s="2" t="s">
        <v>178</v>
      </c>
      <c r="C71" s="20" t="s">
        <v>7</v>
      </c>
      <c r="D71" s="8">
        <f>190.53*1.025</f>
        <v>195.29324999999997</v>
      </c>
      <c r="E71" s="21">
        <v>0.2</v>
      </c>
      <c r="F71" s="8">
        <f t="shared" si="0"/>
        <v>39.058649999999972</v>
      </c>
      <c r="G71" s="8">
        <f>D71*1.2</f>
        <v>234.35189999999994</v>
      </c>
      <c r="K71"/>
    </row>
    <row r="72" spans="1:11" x14ac:dyDescent="0.25">
      <c r="A72" s="2">
        <v>59</v>
      </c>
      <c r="B72" s="2" t="s">
        <v>179</v>
      </c>
      <c r="C72" s="20" t="s">
        <v>7</v>
      </c>
      <c r="D72" s="8">
        <f>215.43*1.025</f>
        <v>220.81574999999998</v>
      </c>
      <c r="E72" s="21">
        <v>0.2</v>
      </c>
      <c r="F72" s="8">
        <f t="shared" si="0"/>
        <v>44.163149999999973</v>
      </c>
      <c r="G72" s="8">
        <f>D72*1.2</f>
        <v>264.97889999999995</v>
      </c>
      <c r="K72"/>
    </row>
    <row r="73" spans="1:11" s="3" customFormat="1" x14ac:dyDescent="0.25">
      <c r="A73" s="2">
        <v>60</v>
      </c>
      <c r="B73" s="2" t="s">
        <v>180</v>
      </c>
      <c r="C73" s="20" t="s">
        <v>7</v>
      </c>
      <c r="D73" s="8">
        <f>238.82*1.025</f>
        <v>244.79049999999998</v>
      </c>
      <c r="E73" s="21">
        <v>0.2</v>
      </c>
      <c r="F73" s="8">
        <f t="shared" si="0"/>
        <v>48.958099999999973</v>
      </c>
      <c r="G73" s="8">
        <f t="shared" si="1"/>
        <v>293.74859999999995</v>
      </c>
    </row>
    <row r="74" spans="1:11" s="3" customFormat="1" x14ac:dyDescent="0.25">
      <c r="A74" s="2">
        <v>61</v>
      </c>
      <c r="B74" s="2" t="s">
        <v>181</v>
      </c>
      <c r="C74" s="20" t="s">
        <v>7</v>
      </c>
      <c r="D74" s="8">
        <f>281.27*1.025</f>
        <v>288.30174999999997</v>
      </c>
      <c r="E74" s="21">
        <v>0.2</v>
      </c>
      <c r="F74" s="8">
        <f t="shared" si="0"/>
        <v>57.660349999999994</v>
      </c>
      <c r="G74" s="8">
        <f>D74*1.2</f>
        <v>345.96209999999996</v>
      </c>
    </row>
    <row r="75" spans="1:11" x14ac:dyDescent="0.25">
      <c r="A75" s="2">
        <v>62</v>
      </c>
      <c r="B75" s="2" t="s">
        <v>182</v>
      </c>
      <c r="C75" s="20" t="s">
        <v>7</v>
      </c>
      <c r="D75" s="8">
        <f>200.5*1.025</f>
        <v>205.51249999999999</v>
      </c>
      <c r="E75" s="21">
        <v>0.2</v>
      </c>
      <c r="F75" s="8">
        <f t="shared" ref="F75:F121" si="4">G75-D75</f>
        <v>41.102499999999992</v>
      </c>
      <c r="G75" s="8">
        <f>D75*1.2</f>
        <v>246.61499999999998</v>
      </c>
      <c r="K75"/>
    </row>
    <row r="76" spans="1:11" x14ac:dyDescent="0.25">
      <c r="A76" s="2">
        <v>63</v>
      </c>
      <c r="B76" s="2" t="s">
        <v>183</v>
      </c>
      <c r="C76" s="20" t="s">
        <v>7</v>
      </c>
      <c r="D76" s="8">
        <f>122.13*1.025</f>
        <v>125.18324999999999</v>
      </c>
      <c r="E76" s="21">
        <v>0.2</v>
      </c>
      <c r="F76" s="8">
        <f t="shared" si="4"/>
        <v>25.03664999999998</v>
      </c>
      <c r="G76" s="8">
        <f t="shared" si="1"/>
        <v>150.21989999999997</v>
      </c>
      <c r="K76"/>
    </row>
    <row r="77" spans="1:11" s="3" customFormat="1" x14ac:dyDescent="0.25">
      <c r="A77" s="2">
        <v>64</v>
      </c>
      <c r="B77" s="2" t="s">
        <v>99</v>
      </c>
      <c r="C77" s="20" t="s">
        <v>7</v>
      </c>
      <c r="D77" s="8">
        <f>261.12*1.025</f>
        <v>267.64799999999997</v>
      </c>
      <c r="E77" s="21">
        <v>0.2</v>
      </c>
      <c r="F77" s="8">
        <f t="shared" si="4"/>
        <v>53.529599999999959</v>
      </c>
      <c r="G77" s="8">
        <f t="shared" ref="G77:G152" si="5">D77*1.2</f>
        <v>321.17759999999993</v>
      </c>
    </row>
    <row r="78" spans="1:11" s="3" customFormat="1" x14ac:dyDescent="0.25">
      <c r="A78" s="2">
        <v>65</v>
      </c>
      <c r="B78" s="2" t="s">
        <v>97</v>
      </c>
      <c r="C78" s="20" t="s">
        <v>7</v>
      </c>
      <c r="D78" s="8">
        <f>288.33*1.025</f>
        <v>295.53824999999995</v>
      </c>
      <c r="E78" s="21">
        <v>0.2</v>
      </c>
      <c r="F78" s="8">
        <f t="shared" si="4"/>
        <v>59.107649999999978</v>
      </c>
      <c r="G78" s="8">
        <f t="shared" si="5"/>
        <v>354.64589999999993</v>
      </c>
    </row>
    <row r="79" spans="1:11" x14ac:dyDescent="0.25">
      <c r="A79" s="2">
        <v>66</v>
      </c>
      <c r="B79" s="2" t="s">
        <v>185</v>
      </c>
      <c r="C79" s="20" t="s">
        <v>7</v>
      </c>
      <c r="D79" s="8">
        <f>238.56*1.025</f>
        <v>244.52399999999997</v>
      </c>
      <c r="E79" s="21">
        <v>0.2</v>
      </c>
      <c r="F79" s="8">
        <f t="shared" si="4"/>
        <v>48.904799999999994</v>
      </c>
      <c r="G79" s="8">
        <f t="shared" si="5"/>
        <v>293.42879999999997</v>
      </c>
      <c r="K79"/>
    </row>
    <row r="80" spans="1:11" x14ac:dyDescent="0.25">
      <c r="A80" s="2">
        <v>67</v>
      </c>
      <c r="B80" s="2" t="s">
        <v>98</v>
      </c>
      <c r="C80" s="20" t="s">
        <v>7</v>
      </c>
      <c r="D80" s="8">
        <f>277.1*1.025</f>
        <v>284.02749999999997</v>
      </c>
      <c r="E80" s="21">
        <v>0.2</v>
      </c>
      <c r="F80" s="8">
        <f t="shared" si="4"/>
        <v>56.805499999999995</v>
      </c>
      <c r="G80" s="8">
        <f t="shared" si="5"/>
        <v>340.83299999999997</v>
      </c>
      <c r="K80"/>
    </row>
    <row r="81" spans="1:11" x14ac:dyDescent="0.25">
      <c r="A81" s="2">
        <v>68</v>
      </c>
      <c r="B81" s="2" t="s">
        <v>186</v>
      </c>
      <c r="C81" s="20" t="s">
        <v>7</v>
      </c>
      <c r="D81" s="8">
        <f>220.91*1.025</f>
        <v>226.43274999999997</v>
      </c>
      <c r="E81" s="21">
        <v>0.2</v>
      </c>
      <c r="F81" s="8">
        <f t="shared" si="4"/>
        <v>45.286550000000005</v>
      </c>
      <c r="G81" s="8">
        <f t="shared" si="5"/>
        <v>271.71929999999998</v>
      </c>
      <c r="K81"/>
    </row>
    <row r="82" spans="1:11" x14ac:dyDescent="0.25">
      <c r="A82" s="2">
        <v>69</v>
      </c>
      <c r="B82" s="2" t="s">
        <v>171</v>
      </c>
      <c r="C82" s="20" t="s">
        <v>7</v>
      </c>
      <c r="D82" s="8">
        <f>262.23*1.025</f>
        <v>268.78575000000001</v>
      </c>
      <c r="E82" s="21">
        <v>0.2</v>
      </c>
      <c r="F82" s="8">
        <f t="shared" si="4"/>
        <v>53.757149999999967</v>
      </c>
      <c r="G82" s="8">
        <f t="shared" si="5"/>
        <v>322.54289999999997</v>
      </c>
      <c r="K82"/>
    </row>
    <row r="83" spans="1:11" x14ac:dyDescent="0.25">
      <c r="A83" s="2">
        <v>70</v>
      </c>
      <c r="B83" s="2" t="s">
        <v>184</v>
      </c>
      <c r="C83" s="20" t="s">
        <v>7</v>
      </c>
      <c r="D83" s="8">
        <f>324.58*1.025</f>
        <v>332.69449999999995</v>
      </c>
      <c r="E83" s="21">
        <v>0.2</v>
      </c>
      <c r="F83" s="8">
        <f t="shared" ref="F83" si="6">G83-D83</f>
        <v>66.538899999999956</v>
      </c>
      <c r="G83" s="8">
        <f t="shared" ref="G83" si="7">D83*1.2</f>
        <v>399.2333999999999</v>
      </c>
      <c r="K83"/>
    </row>
    <row r="84" spans="1:11" x14ac:dyDescent="0.25">
      <c r="A84" s="2">
        <v>71</v>
      </c>
      <c r="B84" s="2" t="s">
        <v>187</v>
      </c>
      <c r="C84" s="20" t="s">
        <v>7</v>
      </c>
      <c r="D84" s="8">
        <f>303.11*1.025</f>
        <v>310.68774999999999</v>
      </c>
      <c r="E84" s="21">
        <v>0.2</v>
      </c>
      <c r="F84" s="8">
        <f t="shared" si="4"/>
        <v>62.137549999999976</v>
      </c>
      <c r="G84" s="8">
        <f t="shared" si="5"/>
        <v>372.82529999999997</v>
      </c>
      <c r="K84"/>
    </row>
    <row r="85" spans="1:11" x14ac:dyDescent="0.25">
      <c r="A85" s="2">
        <v>72</v>
      </c>
      <c r="B85" s="2" t="s">
        <v>188</v>
      </c>
      <c r="C85" s="20" t="s">
        <v>7</v>
      </c>
      <c r="D85" s="8">
        <f>118.98*1.025</f>
        <v>121.9545</v>
      </c>
      <c r="E85" s="21">
        <v>0.2</v>
      </c>
      <c r="F85" s="8">
        <f t="shared" si="4"/>
        <v>24.390899999999988</v>
      </c>
      <c r="G85" s="8">
        <f t="shared" si="5"/>
        <v>146.34539999999998</v>
      </c>
      <c r="K85"/>
    </row>
    <row r="86" spans="1:11" x14ac:dyDescent="0.25">
      <c r="A86" s="2">
        <v>73</v>
      </c>
      <c r="B86" s="2" t="s">
        <v>189</v>
      </c>
      <c r="C86" s="20" t="s">
        <v>7</v>
      </c>
      <c r="D86" s="8">
        <f>139.34*1.025</f>
        <v>142.8235</v>
      </c>
      <c r="E86" s="21">
        <v>0.2</v>
      </c>
      <c r="F86" s="8">
        <f t="shared" si="4"/>
        <v>28.564699999999988</v>
      </c>
      <c r="G86" s="8">
        <f t="shared" si="5"/>
        <v>171.38819999999998</v>
      </c>
      <c r="K86"/>
    </row>
    <row r="87" spans="1:11" s="3" customFormat="1" x14ac:dyDescent="0.25">
      <c r="A87" s="2">
        <v>74</v>
      </c>
      <c r="B87" s="2" t="s">
        <v>191</v>
      </c>
      <c r="C87" s="20" t="s">
        <v>7</v>
      </c>
      <c r="D87" s="8">
        <f>196.55*1.025</f>
        <v>201.46375</v>
      </c>
      <c r="E87" s="21">
        <v>0.2</v>
      </c>
      <c r="F87" s="8">
        <f t="shared" si="4"/>
        <v>40.292749999999984</v>
      </c>
      <c r="G87" s="8">
        <f t="shared" si="5"/>
        <v>241.75649999999999</v>
      </c>
    </row>
    <row r="88" spans="1:11" s="3" customFormat="1" x14ac:dyDescent="0.25">
      <c r="A88" s="2">
        <v>75</v>
      </c>
      <c r="B88" s="2" t="s">
        <v>192</v>
      </c>
      <c r="C88" s="20" t="s">
        <v>7</v>
      </c>
      <c r="D88" s="8">
        <f>238.22*1.025</f>
        <v>244.17549999999997</v>
      </c>
      <c r="E88" s="21">
        <v>0.2</v>
      </c>
      <c r="F88" s="8">
        <f t="shared" si="4"/>
        <v>48.835099999999983</v>
      </c>
      <c r="G88" s="8">
        <f t="shared" si="5"/>
        <v>293.01059999999995</v>
      </c>
    </row>
    <row r="89" spans="1:11" x14ac:dyDescent="0.25">
      <c r="A89" s="2">
        <v>76</v>
      </c>
      <c r="B89" s="2" t="s">
        <v>193</v>
      </c>
      <c r="C89" s="20" t="s">
        <v>7</v>
      </c>
      <c r="D89" s="8">
        <f>200.3*1.025</f>
        <v>205.3075</v>
      </c>
      <c r="E89" s="21">
        <v>0.2</v>
      </c>
      <c r="F89" s="8">
        <f t="shared" si="4"/>
        <v>41.061499999999995</v>
      </c>
      <c r="G89" s="8">
        <f t="shared" si="5"/>
        <v>246.369</v>
      </c>
      <c r="K89"/>
    </row>
    <row r="90" spans="1:11" x14ac:dyDescent="0.25">
      <c r="A90" s="2">
        <v>77</v>
      </c>
      <c r="B90" s="2" t="s">
        <v>194</v>
      </c>
      <c r="C90" s="20" t="s">
        <v>7</v>
      </c>
      <c r="D90" s="8">
        <f>236.11*1.025</f>
        <v>242.01274999999998</v>
      </c>
      <c r="E90" s="21">
        <v>0.2</v>
      </c>
      <c r="F90" s="8">
        <f t="shared" si="4"/>
        <v>48.402549999999962</v>
      </c>
      <c r="G90" s="8">
        <f t="shared" si="5"/>
        <v>290.41529999999995</v>
      </c>
      <c r="K90"/>
    </row>
    <row r="91" spans="1:11" x14ac:dyDescent="0.25">
      <c r="A91" s="2">
        <v>78</v>
      </c>
      <c r="B91" s="2" t="s">
        <v>195</v>
      </c>
      <c r="C91" s="20" t="s">
        <v>7</v>
      </c>
      <c r="D91" s="8">
        <f>145.46*1.025</f>
        <v>149.09649999999999</v>
      </c>
      <c r="E91" s="21">
        <v>0.2</v>
      </c>
      <c r="F91" s="8">
        <f t="shared" si="4"/>
        <v>29.819299999999998</v>
      </c>
      <c r="G91" s="8">
        <f t="shared" si="5"/>
        <v>178.91579999999999</v>
      </c>
      <c r="K91"/>
    </row>
    <row r="92" spans="1:11" x14ac:dyDescent="0.25">
      <c r="A92" s="2">
        <v>79</v>
      </c>
      <c r="B92" s="2" t="s">
        <v>196</v>
      </c>
      <c r="C92" s="20" t="s">
        <v>7</v>
      </c>
      <c r="D92" s="8">
        <f>241.01*1.025</f>
        <v>247.03524999999996</v>
      </c>
      <c r="E92" s="21">
        <v>0.2</v>
      </c>
      <c r="F92" s="8">
        <f t="shared" si="4"/>
        <v>49.40704999999997</v>
      </c>
      <c r="G92" s="8">
        <f t="shared" si="5"/>
        <v>296.44229999999993</v>
      </c>
      <c r="K92"/>
    </row>
    <row r="93" spans="1:11" x14ac:dyDescent="0.25">
      <c r="A93" s="2">
        <v>80</v>
      </c>
      <c r="B93" s="2" t="s">
        <v>168</v>
      </c>
      <c r="C93" s="20" t="s">
        <v>7</v>
      </c>
      <c r="D93" s="8">
        <f>130.08*1.025</f>
        <v>133.33199999999999</v>
      </c>
      <c r="E93" s="21">
        <v>0.2</v>
      </c>
      <c r="F93" s="8">
        <f>G93-D93</f>
        <v>26.666399999999982</v>
      </c>
      <c r="G93" s="8">
        <f>D93*1.2</f>
        <v>159.99839999999998</v>
      </c>
      <c r="K93"/>
    </row>
    <row r="94" spans="1:11" x14ac:dyDescent="0.25">
      <c r="A94" s="2">
        <v>81</v>
      </c>
      <c r="B94" s="2" t="s">
        <v>197</v>
      </c>
      <c r="C94" s="20" t="s">
        <v>7</v>
      </c>
      <c r="D94" s="8">
        <f>149.15*1.025</f>
        <v>152.87875</v>
      </c>
      <c r="E94" s="21">
        <v>0.2</v>
      </c>
      <c r="F94" s="8">
        <f t="shared" si="4"/>
        <v>30.575749999999999</v>
      </c>
      <c r="G94" s="8">
        <f t="shared" si="5"/>
        <v>183.4545</v>
      </c>
      <c r="K94"/>
    </row>
    <row r="95" spans="1:11" x14ac:dyDescent="0.25">
      <c r="A95" s="2">
        <v>82</v>
      </c>
      <c r="B95" s="2" t="s">
        <v>190</v>
      </c>
      <c r="C95" s="20" t="s">
        <v>7</v>
      </c>
      <c r="D95" s="8">
        <f>100.47*1.025</f>
        <v>102.98174999999999</v>
      </c>
      <c r="E95" s="21">
        <v>0.2</v>
      </c>
      <c r="F95" s="8">
        <f>G95-D95</f>
        <v>20.596349999999987</v>
      </c>
      <c r="G95" s="8">
        <f>D95*1.2</f>
        <v>123.57809999999998</v>
      </c>
      <c r="K95"/>
    </row>
    <row r="96" spans="1:11" x14ac:dyDescent="0.25">
      <c r="A96" s="2">
        <v>83</v>
      </c>
      <c r="B96" s="2" t="s">
        <v>203</v>
      </c>
      <c r="C96" s="20" t="s">
        <v>7</v>
      </c>
      <c r="D96" s="8">
        <f>67.17*1.025</f>
        <v>68.849249999999998</v>
      </c>
      <c r="E96" s="21">
        <v>0.2</v>
      </c>
      <c r="F96" s="8">
        <f t="shared" ref="F96" si="8">G96-D96</f>
        <v>13.769849999999991</v>
      </c>
      <c r="G96" s="8">
        <f t="shared" ref="G96" si="9">D96*1.2</f>
        <v>82.619099999999989</v>
      </c>
      <c r="K96"/>
    </row>
    <row r="97" spans="1:11" x14ac:dyDescent="0.25">
      <c r="A97" s="2">
        <v>84</v>
      </c>
      <c r="B97" s="2" t="s">
        <v>205</v>
      </c>
      <c r="C97" s="20" t="s">
        <v>7</v>
      </c>
      <c r="D97" s="8">
        <f>115.07*1.025</f>
        <v>117.94674999999998</v>
      </c>
      <c r="E97" s="21">
        <v>0.2</v>
      </c>
      <c r="F97" s="8">
        <f>G97-D97</f>
        <v>23.589349999999996</v>
      </c>
      <c r="G97" s="8">
        <f>D97*1.2</f>
        <v>141.53609999999998</v>
      </c>
      <c r="K97"/>
    </row>
    <row r="98" spans="1:11" x14ac:dyDescent="0.25">
      <c r="A98" s="2">
        <v>85</v>
      </c>
      <c r="B98" s="2" t="s">
        <v>204</v>
      </c>
      <c r="C98" s="20" t="s">
        <v>7</v>
      </c>
      <c r="D98" s="8">
        <f>92.87*1.025</f>
        <v>95.191749999999999</v>
      </c>
      <c r="E98" s="21">
        <v>0.2</v>
      </c>
      <c r="F98" s="8">
        <f>G98-D98</f>
        <v>19.038349999999994</v>
      </c>
      <c r="G98" s="8">
        <f>D98*1.2</f>
        <v>114.23009999999999</v>
      </c>
      <c r="K98"/>
    </row>
    <row r="99" spans="1:11" x14ac:dyDescent="0.25">
      <c r="A99" s="2">
        <v>86</v>
      </c>
      <c r="B99" s="2" t="s">
        <v>202</v>
      </c>
      <c r="C99" s="20" t="s">
        <v>7</v>
      </c>
      <c r="D99" s="8">
        <f>114.05*1.025</f>
        <v>116.90124999999999</v>
      </c>
      <c r="E99" s="21">
        <v>0.2</v>
      </c>
      <c r="F99" s="8">
        <f t="shared" ref="F99" si="10">G99-D99</f>
        <v>23.380250000000004</v>
      </c>
      <c r="G99" s="8">
        <f t="shared" ref="G99" si="11">D99*1.2</f>
        <v>140.28149999999999</v>
      </c>
      <c r="K99"/>
    </row>
    <row r="100" spans="1:11" x14ac:dyDescent="0.25">
      <c r="A100" s="2">
        <v>87</v>
      </c>
      <c r="B100" s="2" t="s">
        <v>200</v>
      </c>
      <c r="C100" s="20" t="s">
        <v>7</v>
      </c>
      <c r="D100" s="8">
        <f>179*1.025</f>
        <v>183.47499999999999</v>
      </c>
      <c r="E100" s="21">
        <v>0.2</v>
      </c>
      <c r="F100" s="8">
        <f>G100-D100</f>
        <v>36.694999999999993</v>
      </c>
      <c r="G100" s="8">
        <f>D100*1.2</f>
        <v>220.17</v>
      </c>
      <c r="K100"/>
    </row>
    <row r="101" spans="1:11" x14ac:dyDescent="0.25">
      <c r="A101" s="2">
        <v>88</v>
      </c>
      <c r="B101" s="2" t="s">
        <v>199</v>
      </c>
      <c r="C101" s="20" t="s">
        <v>7</v>
      </c>
      <c r="D101" s="8">
        <f>186.25*1.025</f>
        <v>190.90624999999997</v>
      </c>
      <c r="E101" s="21">
        <v>0.2</v>
      </c>
      <c r="F101" s="8">
        <f>G101-D101</f>
        <v>38.181249999999977</v>
      </c>
      <c r="G101" s="8">
        <f>D101*1.2</f>
        <v>229.08749999999995</v>
      </c>
      <c r="K101"/>
    </row>
    <row r="102" spans="1:11" x14ac:dyDescent="0.25">
      <c r="A102" s="2">
        <v>89</v>
      </c>
      <c r="B102" s="2" t="s">
        <v>198</v>
      </c>
      <c r="C102" s="20" t="s">
        <v>7</v>
      </c>
      <c r="D102" s="8">
        <f>202.95*1.025</f>
        <v>208.02374999999998</v>
      </c>
      <c r="E102" s="21">
        <v>0.2</v>
      </c>
      <c r="F102" s="8">
        <f t="shared" si="4"/>
        <v>41.604749999999996</v>
      </c>
      <c r="G102" s="8">
        <f t="shared" si="5"/>
        <v>249.62849999999997</v>
      </c>
      <c r="K102"/>
    </row>
    <row r="103" spans="1:11" s="3" customFormat="1" x14ac:dyDescent="0.25">
      <c r="A103" s="2">
        <v>90</v>
      </c>
      <c r="B103" s="2" t="s">
        <v>201</v>
      </c>
      <c r="C103" s="20" t="s">
        <v>7</v>
      </c>
      <c r="D103" s="8">
        <f>115.16*1.025</f>
        <v>118.03899999999999</v>
      </c>
      <c r="E103" s="21">
        <v>0.2</v>
      </c>
      <c r="F103" s="8">
        <f>G103-D103</f>
        <v>23.607799999999997</v>
      </c>
      <c r="G103" s="8">
        <f>D103*1.2</f>
        <v>141.64679999999998</v>
      </c>
    </row>
    <row r="104" spans="1:11" x14ac:dyDescent="0.25">
      <c r="A104" s="2">
        <v>91</v>
      </c>
      <c r="B104" s="2" t="s">
        <v>206</v>
      </c>
      <c r="C104" s="20" t="s">
        <v>7</v>
      </c>
      <c r="D104" s="8">
        <v>458.79</v>
      </c>
      <c r="E104" s="21">
        <v>0.2</v>
      </c>
      <c r="F104" s="8">
        <f t="shared" si="4"/>
        <v>91.757999999999981</v>
      </c>
      <c r="G104" s="8">
        <f t="shared" si="5"/>
        <v>550.548</v>
      </c>
      <c r="K104"/>
    </row>
    <row r="105" spans="1:11" x14ac:dyDescent="0.25">
      <c r="A105" s="2">
        <v>92</v>
      </c>
      <c r="B105" s="2" t="s">
        <v>207</v>
      </c>
      <c r="C105" s="20" t="s">
        <v>7</v>
      </c>
      <c r="D105" s="8"/>
      <c r="E105" s="21">
        <v>0.2</v>
      </c>
      <c r="F105" s="8"/>
      <c r="G105" s="8"/>
      <c r="K105"/>
    </row>
    <row r="106" spans="1:11" x14ac:dyDescent="0.25">
      <c r="A106" s="2">
        <v>93</v>
      </c>
      <c r="B106" s="2" t="s">
        <v>8</v>
      </c>
      <c r="C106" s="20" t="s">
        <v>7</v>
      </c>
      <c r="D106" s="8">
        <v>425.69</v>
      </c>
      <c r="E106" s="21">
        <v>0.2</v>
      </c>
      <c r="F106" s="8">
        <f t="shared" si="4"/>
        <v>85.137999999999977</v>
      </c>
      <c r="G106" s="8">
        <f t="shared" si="5"/>
        <v>510.82799999999997</v>
      </c>
      <c r="K106"/>
    </row>
    <row r="107" spans="1:11" x14ac:dyDescent="0.25">
      <c r="A107" s="2">
        <v>94</v>
      </c>
      <c r="B107" s="2" t="s">
        <v>208</v>
      </c>
      <c r="C107" s="20" t="s">
        <v>7</v>
      </c>
      <c r="D107" s="8">
        <v>238.1</v>
      </c>
      <c r="E107" s="21">
        <v>0.2</v>
      </c>
      <c r="F107" s="8">
        <f t="shared" si="4"/>
        <v>47.619999999999976</v>
      </c>
      <c r="G107" s="8">
        <f t="shared" si="5"/>
        <v>285.71999999999997</v>
      </c>
      <c r="K107"/>
    </row>
    <row r="108" spans="1:11" s="3" customFormat="1" x14ac:dyDescent="0.25">
      <c r="A108" s="2">
        <v>95</v>
      </c>
      <c r="B108" s="2" t="s">
        <v>209</v>
      </c>
      <c r="C108" s="20" t="s">
        <v>7</v>
      </c>
      <c r="D108" s="8">
        <v>245.19</v>
      </c>
      <c r="E108" s="21">
        <v>0.2</v>
      </c>
      <c r="F108" s="8">
        <f t="shared" si="4"/>
        <v>49.038000000000011</v>
      </c>
      <c r="G108" s="8">
        <f t="shared" si="5"/>
        <v>294.22800000000001</v>
      </c>
    </row>
    <row r="109" spans="1:11" s="3" customFormat="1" x14ac:dyDescent="0.25">
      <c r="A109" s="2">
        <v>96</v>
      </c>
      <c r="B109" s="2" t="s">
        <v>74</v>
      </c>
      <c r="C109" s="20" t="s">
        <v>7</v>
      </c>
      <c r="D109" s="8">
        <v>36.39</v>
      </c>
      <c r="E109" s="21">
        <v>0.2</v>
      </c>
      <c r="F109" s="8">
        <f t="shared" si="4"/>
        <v>7.2779999999999987</v>
      </c>
      <c r="G109" s="8">
        <f t="shared" si="5"/>
        <v>43.667999999999999</v>
      </c>
    </row>
    <row r="110" spans="1:11" x14ac:dyDescent="0.25">
      <c r="A110" s="2">
        <v>97</v>
      </c>
      <c r="B110" s="2" t="s">
        <v>75</v>
      </c>
      <c r="C110" s="20" t="s">
        <v>7</v>
      </c>
      <c r="D110" s="8">
        <v>64.05</v>
      </c>
      <c r="E110" s="21">
        <v>0.2</v>
      </c>
      <c r="F110" s="8">
        <f t="shared" si="4"/>
        <v>12.810000000000002</v>
      </c>
      <c r="G110" s="8">
        <f t="shared" si="5"/>
        <v>76.86</v>
      </c>
      <c r="K110"/>
    </row>
    <row r="111" spans="1:11" x14ac:dyDescent="0.25">
      <c r="A111" s="2">
        <v>98</v>
      </c>
      <c r="B111" s="2" t="s">
        <v>9</v>
      </c>
      <c r="C111" s="20" t="s">
        <v>7</v>
      </c>
      <c r="D111" s="8"/>
      <c r="E111" s="21">
        <v>0.2</v>
      </c>
      <c r="F111" s="8">
        <f t="shared" si="4"/>
        <v>0</v>
      </c>
      <c r="G111" s="8">
        <f t="shared" si="5"/>
        <v>0</v>
      </c>
      <c r="H111" s="31"/>
      <c r="K111"/>
    </row>
    <row r="112" spans="1:11" x14ac:dyDescent="0.25">
      <c r="A112" s="2">
        <v>99</v>
      </c>
      <c r="B112" s="2" t="s">
        <v>10</v>
      </c>
      <c r="C112" s="20" t="s">
        <v>7</v>
      </c>
      <c r="D112" s="8"/>
      <c r="E112" s="21">
        <v>0.2</v>
      </c>
      <c r="F112" s="8">
        <f t="shared" si="4"/>
        <v>0</v>
      </c>
      <c r="G112" s="8">
        <f t="shared" si="5"/>
        <v>0</v>
      </c>
      <c r="H112" s="31"/>
      <c r="K112"/>
    </row>
    <row r="113" spans="1:11" x14ac:dyDescent="0.25">
      <c r="A113" s="2">
        <v>100</v>
      </c>
      <c r="B113" s="2" t="s">
        <v>11</v>
      </c>
      <c r="C113" s="20" t="s">
        <v>7</v>
      </c>
      <c r="D113" s="8"/>
      <c r="E113" s="21">
        <v>0.2</v>
      </c>
      <c r="F113" s="8">
        <f t="shared" si="4"/>
        <v>0</v>
      </c>
      <c r="G113" s="8">
        <f t="shared" si="5"/>
        <v>0</v>
      </c>
      <c r="H113" s="31"/>
      <c r="K113"/>
    </row>
    <row r="114" spans="1:11" x14ac:dyDescent="0.25">
      <c r="A114" s="2">
        <v>101</v>
      </c>
      <c r="B114" s="2" t="s">
        <v>12</v>
      </c>
      <c r="C114" s="20" t="s">
        <v>7</v>
      </c>
      <c r="D114" s="8"/>
      <c r="E114" s="21">
        <v>0.2</v>
      </c>
      <c r="F114" s="8">
        <f t="shared" si="4"/>
        <v>0</v>
      </c>
      <c r="G114" s="8">
        <f t="shared" si="5"/>
        <v>0</v>
      </c>
      <c r="H114" s="31"/>
      <c r="K114"/>
    </row>
    <row r="115" spans="1:11" x14ac:dyDescent="0.25">
      <c r="A115" s="2">
        <v>102</v>
      </c>
      <c r="B115" s="2" t="s">
        <v>13</v>
      </c>
      <c r="C115" s="20" t="s">
        <v>7</v>
      </c>
      <c r="D115" s="8"/>
      <c r="E115" s="21">
        <v>0.2</v>
      </c>
      <c r="F115" s="8">
        <f t="shared" si="4"/>
        <v>0</v>
      </c>
      <c r="G115" s="8">
        <f t="shared" si="5"/>
        <v>0</v>
      </c>
      <c r="H115" s="31"/>
      <c r="K115"/>
    </row>
    <row r="116" spans="1:11" x14ac:dyDescent="0.25">
      <c r="A116" s="2">
        <v>103</v>
      </c>
      <c r="B116" s="2" t="s">
        <v>14</v>
      </c>
      <c r="C116" s="20" t="s">
        <v>7</v>
      </c>
      <c r="D116" s="8"/>
      <c r="E116" s="21">
        <v>0.2</v>
      </c>
      <c r="F116" s="8">
        <f t="shared" si="4"/>
        <v>0</v>
      </c>
      <c r="G116" s="8">
        <f t="shared" si="5"/>
        <v>0</v>
      </c>
      <c r="H116" s="31"/>
      <c r="K116"/>
    </row>
    <row r="117" spans="1:11" x14ac:dyDescent="0.25">
      <c r="A117" s="2">
        <v>104</v>
      </c>
      <c r="B117" s="2" t="s">
        <v>15</v>
      </c>
      <c r="C117" s="20" t="s">
        <v>7</v>
      </c>
      <c r="D117" s="8"/>
      <c r="E117" s="21">
        <v>0.2</v>
      </c>
      <c r="F117" s="8">
        <f t="shared" si="4"/>
        <v>0</v>
      </c>
      <c r="G117" s="8">
        <f t="shared" si="5"/>
        <v>0</v>
      </c>
      <c r="H117" s="31"/>
      <c r="K117"/>
    </row>
    <row r="118" spans="1:11" x14ac:dyDescent="0.25">
      <c r="A118" s="2">
        <v>105</v>
      </c>
      <c r="B118" s="2" t="s">
        <v>38</v>
      </c>
      <c r="C118" s="20" t="s">
        <v>7</v>
      </c>
      <c r="D118" s="8"/>
      <c r="E118" s="21">
        <v>0.2</v>
      </c>
      <c r="F118" s="8">
        <f t="shared" si="4"/>
        <v>0</v>
      </c>
      <c r="G118" s="8">
        <f t="shared" si="5"/>
        <v>0</v>
      </c>
      <c r="H118" s="31"/>
      <c r="K118"/>
    </row>
    <row r="119" spans="1:11" x14ac:dyDescent="0.25">
      <c r="A119" s="2">
        <v>106</v>
      </c>
      <c r="B119" s="2" t="s">
        <v>37</v>
      </c>
      <c r="C119" s="20" t="s">
        <v>7</v>
      </c>
      <c r="D119" s="8"/>
      <c r="E119" s="21">
        <v>0.2</v>
      </c>
      <c r="F119" s="8">
        <f t="shared" si="4"/>
        <v>0</v>
      </c>
      <c r="G119" s="8">
        <f t="shared" si="5"/>
        <v>0</v>
      </c>
      <c r="H119" s="31"/>
      <c r="K119"/>
    </row>
    <row r="120" spans="1:11" x14ac:dyDescent="0.25">
      <c r="A120" s="2">
        <v>107</v>
      </c>
      <c r="B120" s="2" t="s">
        <v>39</v>
      </c>
      <c r="C120" s="20" t="s">
        <v>7</v>
      </c>
      <c r="D120" s="8"/>
      <c r="E120" s="21">
        <v>0.2</v>
      </c>
      <c r="F120" s="8">
        <f t="shared" si="4"/>
        <v>0</v>
      </c>
      <c r="G120" s="8">
        <f t="shared" si="5"/>
        <v>0</v>
      </c>
      <c r="H120" s="31"/>
      <c r="K120"/>
    </row>
    <row r="121" spans="1:11" x14ac:dyDescent="0.25">
      <c r="A121" s="2">
        <v>108</v>
      </c>
      <c r="B121" s="29" t="s">
        <v>40</v>
      </c>
      <c r="C121" s="20" t="s">
        <v>7</v>
      </c>
      <c r="D121" s="8"/>
      <c r="E121" s="21">
        <v>0.2</v>
      </c>
      <c r="F121" s="8">
        <f t="shared" si="4"/>
        <v>0</v>
      </c>
      <c r="G121" s="8">
        <f t="shared" si="5"/>
        <v>0</v>
      </c>
      <c r="H121" s="31"/>
      <c r="K121"/>
    </row>
    <row r="122" spans="1:11" x14ac:dyDescent="0.25">
      <c r="A122" s="46" t="s">
        <v>36</v>
      </c>
      <c r="B122" s="47"/>
      <c r="C122" s="47"/>
      <c r="D122" s="47"/>
      <c r="E122" s="47"/>
      <c r="F122" s="47"/>
      <c r="G122" s="48"/>
      <c r="K122"/>
    </row>
    <row r="123" spans="1:11" x14ac:dyDescent="0.25">
      <c r="A123" s="2">
        <v>109</v>
      </c>
      <c r="B123" s="4" t="s">
        <v>230</v>
      </c>
      <c r="C123" s="5" t="s">
        <v>7</v>
      </c>
      <c r="D123" s="6">
        <v>59.35</v>
      </c>
      <c r="E123" s="28">
        <v>0.2</v>
      </c>
      <c r="F123" s="7">
        <f t="shared" ref="F123:F163" si="12">G123-D123</f>
        <v>11.869999999999997</v>
      </c>
      <c r="G123" s="7">
        <f t="shared" si="5"/>
        <v>71.22</v>
      </c>
      <c r="H123" s="34"/>
      <c r="K123"/>
    </row>
    <row r="124" spans="1:11" x14ac:dyDescent="0.25">
      <c r="A124" s="2">
        <v>110</v>
      </c>
      <c r="B124" s="4" t="s">
        <v>231</v>
      </c>
      <c r="C124" s="5" t="s">
        <v>7</v>
      </c>
      <c r="D124" s="6">
        <v>32.049999999999997</v>
      </c>
      <c r="E124" s="28">
        <v>0.2</v>
      </c>
      <c r="F124" s="7">
        <f>G124-D124</f>
        <v>6.4099999999999966</v>
      </c>
      <c r="G124" s="7">
        <f t="shared" si="5"/>
        <v>38.459999999999994</v>
      </c>
      <c r="H124" s="34"/>
      <c r="K124"/>
    </row>
    <row r="125" spans="1:11" x14ac:dyDescent="0.25">
      <c r="A125" s="2">
        <v>111</v>
      </c>
      <c r="B125" s="4" t="s">
        <v>232</v>
      </c>
      <c r="C125" s="5" t="s">
        <v>7</v>
      </c>
      <c r="D125" s="6">
        <v>8.1</v>
      </c>
      <c r="E125" s="28">
        <v>0.2</v>
      </c>
      <c r="F125" s="7">
        <f>G125-D125</f>
        <v>1.6199999999999992</v>
      </c>
      <c r="G125" s="7">
        <f t="shared" ref="G125" si="13">D125*1.2</f>
        <v>9.7199999999999989</v>
      </c>
      <c r="H125" s="34"/>
      <c r="K125"/>
    </row>
    <row r="126" spans="1:11" x14ac:dyDescent="0.25">
      <c r="A126" s="2">
        <v>112</v>
      </c>
      <c r="B126" s="4" t="s">
        <v>233</v>
      </c>
      <c r="C126" s="5" t="s">
        <v>7</v>
      </c>
      <c r="D126" s="6">
        <v>52.25</v>
      </c>
      <c r="E126" s="28">
        <v>0.2</v>
      </c>
      <c r="F126" s="7">
        <f t="shared" si="12"/>
        <v>10.449999999999996</v>
      </c>
      <c r="G126" s="7">
        <f t="shared" si="5"/>
        <v>62.699999999999996</v>
      </c>
      <c r="H126" s="34"/>
      <c r="K126"/>
    </row>
    <row r="127" spans="1:11" x14ac:dyDescent="0.25">
      <c r="A127" s="2">
        <v>113</v>
      </c>
      <c r="B127" s="4" t="s">
        <v>234</v>
      </c>
      <c r="C127" s="5" t="s">
        <v>7</v>
      </c>
      <c r="D127" s="6">
        <v>11.43</v>
      </c>
      <c r="E127" s="28">
        <v>0.2</v>
      </c>
      <c r="F127" s="7">
        <f t="shared" si="12"/>
        <v>2.2859999999999996</v>
      </c>
      <c r="G127" s="7">
        <f t="shared" si="5"/>
        <v>13.715999999999999</v>
      </c>
      <c r="H127" s="34"/>
      <c r="K127"/>
    </row>
    <row r="128" spans="1:11" x14ac:dyDescent="0.25">
      <c r="A128" s="2">
        <v>114</v>
      </c>
      <c r="B128" s="4" t="s">
        <v>73</v>
      </c>
      <c r="C128" s="5" t="s">
        <v>7</v>
      </c>
      <c r="D128" s="6">
        <v>10.48</v>
      </c>
      <c r="E128" s="28">
        <v>0.2</v>
      </c>
      <c r="F128" s="7">
        <f t="shared" si="12"/>
        <v>2.0960000000000001</v>
      </c>
      <c r="G128" s="7">
        <f t="shared" si="5"/>
        <v>12.576000000000001</v>
      </c>
      <c r="H128" s="34"/>
      <c r="K128"/>
    </row>
    <row r="129" spans="1:11" x14ac:dyDescent="0.25">
      <c r="A129" s="2">
        <v>115</v>
      </c>
      <c r="B129" s="4" t="s">
        <v>95</v>
      </c>
      <c r="C129" s="5" t="s">
        <v>7</v>
      </c>
      <c r="D129" s="6">
        <v>5</v>
      </c>
      <c r="E129" s="28">
        <v>0.2</v>
      </c>
      <c r="F129" s="7">
        <f t="shared" si="12"/>
        <v>1</v>
      </c>
      <c r="G129" s="7">
        <f t="shared" si="5"/>
        <v>6</v>
      </c>
      <c r="H129" s="34"/>
      <c r="K129"/>
    </row>
    <row r="130" spans="1:11" x14ac:dyDescent="0.25">
      <c r="A130" s="2">
        <v>116</v>
      </c>
      <c r="B130" s="4" t="s">
        <v>235</v>
      </c>
      <c r="C130" s="5" t="s">
        <v>7</v>
      </c>
      <c r="D130" s="6">
        <v>4.0599999999999996</v>
      </c>
      <c r="E130" s="28">
        <v>0.2</v>
      </c>
      <c r="F130" s="7">
        <f t="shared" si="12"/>
        <v>0.81199999999999939</v>
      </c>
      <c r="G130" s="7">
        <f t="shared" si="5"/>
        <v>4.871999999999999</v>
      </c>
      <c r="H130" s="34"/>
      <c r="K130"/>
    </row>
    <row r="131" spans="1:11" x14ac:dyDescent="0.25">
      <c r="A131" s="2">
        <v>117</v>
      </c>
      <c r="B131" s="4" t="s">
        <v>219</v>
      </c>
      <c r="C131" s="5" t="s">
        <v>7</v>
      </c>
      <c r="D131" s="6">
        <v>4.0599999999999996</v>
      </c>
      <c r="E131" s="28">
        <v>0.2</v>
      </c>
      <c r="F131" s="7">
        <f t="shared" si="12"/>
        <v>0.81199999999999939</v>
      </c>
      <c r="G131" s="7">
        <f t="shared" si="5"/>
        <v>4.871999999999999</v>
      </c>
      <c r="H131" s="34"/>
      <c r="K131"/>
    </row>
    <row r="132" spans="1:11" x14ac:dyDescent="0.25">
      <c r="A132" s="2">
        <v>118</v>
      </c>
      <c r="B132" s="4" t="s">
        <v>220</v>
      </c>
      <c r="C132" s="5" t="s">
        <v>7</v>
      </c>
      <c r="D132" s="6">
        <v>4.28</v>
      </c>
      <c r="E132" s="28">
        <v>0.2</v>
      </c>
      <c r="F132" s="7">
        <f t="shared" si="12"/>
        <v>0.85599999999999987</v>
      </c>
      <c r="G132" s="7">
        <f t="shared" si="5"/>
        <v>5.1360000000000001</v>
      </c>
      <c r="H132" s="34"/>
      <c r="K132"/>
    </row>
    <row r="133" spans="1:11" x14ac:dyDescent="0.25">
      <c r="A133" s="2">
        <v>119</v>
      </c>
      <c r="B133" s="4" t="s">
        <v>236</v>
      </c>
      <c r="C133" s="5" t="s">
        <v>7</v>
      </c>
      <c r="D133" s="6">
        <v>53.95</v>
      </c>
      <c r="E133" s="28">
        <v>0.2</v>
      </c>
      <c r="F133" s="7">
        <f t="shared" si="12"/>
        <v>10.789999999999992</v>
      </c>
      <c r="G133" s="7">
        <f t="shared" si="5"/>
        <v>64.739999999999995</v>
      </c>
      <c r="H133" s="34"/>
      <c r="K133"/>
    </row>
    <row r="134" spans="1:11" x14ac:dyDescent="0.25">
      <c r="A134" s="2">
        <v>120</v>
      </c>
      <c r="B134" s="4" t="s">
        <v>217</v>
      </c>
      <c r="C134" s="5" t="s">
        <v>7</v>
      </c>
      <c r="D134" s="6">
        <v>91.63</v>
      </c>
      <c r="E134" s="28">
        <v>0.2</v>
      </c>
      <c r="F134" s="7">
        <f t="shared" si="12"/>
        <v>18.325999999999993</v>
      </c>
      <c r="G134" s="7">
        <f t="shared" si="5"/>
        <v>109.95599999999999</v>
      </c>
      <c r="H134" s="34"/>
      <c r="K134"/>
    </row>
    <row r="135" spans="1:11" x14ac:dyDescent="0.25">
      <c r="A135" s="2">
        <v>121</v>
      </c>
      <c r="B135" s="4" t="s">
        <v>115</v>
      </c>
      <c r="C135" s="5" t="s">
        <v>7</v>
      </c>
      <c r="D135" s="6">
        <v>58.81</v>
      </c>
      <c r="E135" s="28">
        <v>0.2</v>
      </c>
      <c r="F135" s="7">
        <f t="shared" si="12"/>
        <v>11.762</v>
      </c>
      <c r="G135" s="7">
        <f t="shared" si="5"/>
        <v>70.572000000000003</v>
      </c>
      <c r="H135" s="35"/>
      <c r="K135"/>
    </row>
    <row r="136" spans="1:11" s="3" customFormat="1" x14ac:dyDescent="0.25">
      <c r="A136" s="2">
        <v>122</v>
      </c>
      <c r="B136" s="4" t="s">
        <v>48</v>
      </c>
      <c r="C136" s="5" t="s">
        <v>7</v>
      </c>
      <c r="D136" s="6">
        <v>4.9000000000000004</v>
      </c>
      <c r="E136" s="28">
        <v>0.2</v>
      </c>
      <c r="F136" s="7">
        <f t="shared" si="12"/>
        <v>0.97999999999999954</v>
      </c>
      <c r="G136" s="7">
        <f t="shared" si="5"/>
        <v>5.88</v>
      </c>
    </row>
    <row r="137" spans="1:11" s="3" customFormat="1" hidden="1" x14ac:dyDescent="0.25">
      <c r="A137" s="2">
        <v>123</v>
      </c>
      <c r="B137" s="4" t="s">
        <v>44</v>
      </c>
      <c r="C137" s="5" t="s">
        <v>7</v>
      </c>
      <c r="D137" s="6">
        <v>28.07</v>
      </c>
      <c r="E137" s="28">
        <v>0.2</v>
      </c>
      <c r="F137" s="7">
        <f t="shared" si="12"/>
        <v>5.6139999999999972</v>
      </c>
      <c r="G137" s="7">
        <f t="shared" si="5"/>
        <v>33.683999999999997</v>
      </c>
    </row>
    <row r="138" spans="1:11" s="3" customFormat="1" hidden="1" x14ac:dyDescent="0.25">
      <c r="A138" s="2">
        <v>124</v>
      </c>
      <c r="B138" s="4" t="s">
        <v>45</v>
      </c>
      <c r="C138" s="5" t="s">
        <v>7</v>
      </c>
      <c r="D138" s="6">
        <v>39.64</v>
      </c>
      <c r="E138" s="28">
        <v>0.2</v>
      </c>
      <c r="F138" s="7">
        <f t="shared" si="12"/>
        <v>7.9279999999999973</v>
      </c>
      <c r="G138" s="7">
        <f t="shared" si="5"/>
        <v>47.567999999999998</v>
      </c>
    </row>
    <row r="139" spans="1:11" s="3" customFormat="1" x14ac:dyDescent="0.25">
      <c r="A139" s="2">
        <v>125</v>
      </c>
      <c r="B139" s="4" t="s">
        <v>237</v>
      </c>
      <c r="C139" s="5" t="s">
        <v>7</v>
      </c>
      <c r="D139" s="6">
        <v>5.4</v>
      </c>
      <c r="E139" s="28">
        <v>0.2</v>
      </c>
      <c r="F139" s="7">
        <f t="shared" si="12"/>
        <v>1.08</v>
      </c>
      <c r="G139" s="7">
        <f t="shared" si="5"/>
        <v>6.48</v>
      </c>
    </row>
    <row r="140" spans="1:11" s="3" customFormat="1" ht="18.75" customHeight="1" x14ac:dyDescent="0.25">
      <c r="A140" s="2">
        <v>126</v>
      </c>
      <c r="B140" s="4" t="s">
        <v>238</v>
      </c>
      <c r="C140" s="5" t="s">
        <v>7</v>
      </c>
      <c r="D140" s="6">
        <v>53.95</v>
      </c>
      <c r="E140" s="28">
        <v>0.2</v>
      </c>
      <c r="F140" s="7">
        <f t="shared" si="12"/>
        <v>10.789999999999992</v>
      </c>
      <c r="G140" s="7">
        <f t="shared" si="5"/>
        <v>64.739999999999995</v>
      </c>
    </row>
    <row r="141" spans="1:11" s="3" customFormat="1" ht="18.75" customHeight="1" x14ac:dyDescent="0.25">
      <c r="A141" s="2">
        <v>127</v>
      </c>
      <c r="B141" s="33" t="s">
        <v>239</v>
      </c>
      <c r="C141" s="5" t="s">
        <v>7</v>
      </c>
      <c r="D141" s="6">
        <v>60.26</v>
      </c>
      <c r="E141" s="28">
        <v>0.2</v>
      </c>
      <c r="F141" s="7">
        <f t="shared" si="12"/>
        <v>12.052</v>
      </c>
      <c r="G141" s="7">
        <f t="shared" si="5"/>
        <v>72.311999999999998</v>
      </c>
    </row>
    <row r="142" spans="1:11" s="3" customFormat="1" x14ac:dyDescent="0.25">
      <c r="A142" s="2">
        <v>128</v>
      </c>
      <c r="B142" s="4" t="s">
        <v>65</v>
      </c>
      <c r="C142" s="5" t="s">
        <v>63</v>
      </c>
      <c r="D142" s="6">
        <v>3.6</v>
      </c>
      <c r="E142" s="28">
        <v>0.2</v>
      </c>
      <c r="F142" s="7">
        <f t="shared" si="12"/>
        <v>0.7200000000000002</v>
      </c>
      <c r="G142" s="7">
        <f t="shared" si="5"/>
        <v>4.32</v>
      </c>
    </row>
    <row r="143" spans="1:11" s="3" customFormat="1" x14ac:dyDescent="0.25">
      <c r="A143" s="2">
        <v>129</v>
      </c>
      <c r="B143" s="4" t="s">
        <v>62</v>
      </c>
      <c r="C143" s="5" t="s">
        <v>63</v>
      </c>
      <c r="D143" s="6">
        <v>4.67</v>
      </c>
      <c r="E143" s="28">
        <v>0.2</v>
      </c>
      <c r="F143" s="7">
        <f t="shared" si="12"/>
        <v>0.93400000000000016</v>
      </c>
      <c r="G143" s="7">
        <f t="shared" si="5"/>
        <v>5.6040000000000001</v>
      </c>
    </row>
    <row r="144" spans="1:11" s="3" customFormat="1" x14ac:dyDescent="0.25">
      <c r="A144" s="2">
        <v>130</v>
      </c>
      <c r="B144" s="4" t="s">
        <v>64</v>
      </c>
      <c r="C144" s="5" t="s">
        <v>63</v>
      </c>
      <c r="D144" s="6">
        <v>5.33</v>
      </c>
      <c r="E144" s="28">
        <v>0.2</v>
      </c>
      <c r="F144" s="7">
        <f t="shared" si="12"/>
        <v>1.0659999999999998</v>
      </c>
      <c r="G144" s="7">
        <f t="shared" si="5"/>
        <v>6.3959999999999999</v>
      </c>
    </row>
    <row r="145" spans="1:7" s="3" customFormat="1" x14ac:dyDescent="0.25">
      <c r="A145" s="2">
        <v>131</v>
      </c>
      <c r="B145" s="4" t="s">
        <v>228</v>
      </c>
      <c r="C145" s="5" t="s">
        <v>63</v>
      </c>
      <c r="D145" s="6">
        <v>6.17</v>
      </c>
      <c r="E145" s="28">
        <v>0.2</v>
      </c>
      <c r="F145" s="7">
        <f t="shared" si="12"/>
        <v>1.234</v>
      </c>
      <c r="G145" s="7">
        <f t="shared" si="5"/>
        <v>7.4039999999999999</v>
      </c>
    </row>
    <row r="146" spans="1:7" s="3" customFormat="1" x14ac:dyDescent="0.25">
      <c r="A146" s="2">
        <v>132</v>
      </c>
      <c r="B146" s="4" t="s">
        <v>128</v>
      </c>
      <c r="C146" s="5" t="s">
        <v>7</v>
      </c>
      <c r="D146" s="6">
        <v>113.69</v>
      </c>
      <c r="E146" s="28">
        <v>0.2</v>
      </c>
      <c r="F146" s="7">
        <f t="shared" si="12"/>
        <v>22.738</v>
      </c>
      <c r="G146" s="7">
        <f t="shared" si="5"/>
        <v>136.428</v>
      </c>
    </row>
    <row r="147" spans="1:7" s="3" customFormat="1" x14ac:dyDescent="0.25">
      <c r="A147" s="2">
        <v>133</v>
      </c>
      <c r="B147" s="4" t="s">
        <v>221</v>
      </c>
      <c r="C147" s="5" t="s">
        <v>7</v>
      </c>
      <c r="D147" s="6">
        <v>117.56</v>
      </c>
      <c r="E147" s="28">
        <v>0.2</v>
      </c>
      <c r="F147" s="7">
        <f t="shared" si="12"/>
        <v>23.512</v>
      </c>
      <c r="G147" s="7">
        <f t="shared" si="5"/>
        <v>141.072</v>
      </c>
    </row>
    <row r="148" spans="1:7" s="3" customFormat="1" x14ac:dyDescent="0.25">
      <c r="A148" s="2">
        <v>134</v>
      </c>
      <c r="B148" s="4" t="s">
        <v>127</v>
      </c>
      <c r="C148" s="5" t="s">
        <v>7</v>
      </c>
      <c r="D148" s="6">
        <v>73.44</v>
      </c>
      <c r="E148" s="28">
        <v>0.2</v>
      </c>
      <c r="F148" s="7">
        <f t="shared" si="12"/>
        <v>14.688000000000002</v>
      </c>
      <c r="G148" s="7">
        <f t="shared" si="5"/>
        <v>88.128</v>
      </c>
    </row>
    <row r="149" spans="1:7" s="3" customFormat="1" x14ac:dyDescent="0.25">
      <c r="A149" s="2">
        <v>135</v>
      </c>
      <c r="B149" s="4" t="s">
        <v>222</v>
      </c>
      <c r="C149" s="5" t="s">
        <v>7</v>
      </c>
      <c r="D149" s="6">
        <v>77.88</v>
      </c>
      <c r="E149" s="28">
        <v>0.2</v>
      </c>
      <c r="F149" s="7">
        <f t="shared" si="12"/>
        <v>15.575999999999993</v>
      </c>
      <c r="G149" s="7">
        <f t="shared" si="5"/>
        <v>93.455999999999989</v>
      </c>
    </row>
    <row r="150" spans="1:7" s="3" customFormat="1" x14ac:dyDescent="0.25">
      <c r="A150" s="2">
        <v>136</v>
      </c>
      <c r="B150" s="4" t="s">
        <v>41</v>
      </c>
      <c r="C150" s="5" t="s">
        <v>7</v>
      </c>
      <c r="D150" s="6">
        <v>59.95</v>
      </c>
      <c r="E150" s="28">
        <v>0.2</v>
      </c>
      <c r="F150" s="7">
        <f t="shared" si="12"/>
        <v>11.989999999999995</v>
      </c>
      <c r="G150" s="7">
        <f t="shared" si="5"/>
        <v>71.94</v>
      </c>
    </row>
    <row r="151" spans="1:7" s="3" customFormat="1" x14ac:dyDescent="0.25">
      <c r="A151" s="2">
        <v>137</v>
      </c>
      <c r="B151" s="4" t="s">
        <v>43</v>
      </c>
      <c r="C151" s="5" t="s">
        <v>7</v>
      </c>
      <c r="D151" s="6">
        <v>66.44</v>
      </c>
      <c r="E151" s="28">
        <v>0.2</v>
      </c>
      <c r="F151" s="7">
        <f t="shared" si="12"/>
        <v>13.287999999999997</v>
      </c>
      <c r="G151" s="7">
        <f t="shared" si="5"/>
        <v>79.727999999999994</v>
      </c>
    </row>
    <row r="152" spans="1:7" s="3" customFormat="1" x14ac:dyDescent="0.25">
      <c r="A152" s="2">
        <v>138</v>
      </c>
      <c r="B152" s="4" t="s">
        <v>42</v>
      </c>
      <c r="C152" s="5" t="s">
        <v>7</v>
      </c>
      <c r="D152" s="6">
        <v>61.4</v>
      </c>
      <c r="E152" s="28">
        <v>0.2</v>
      </c>
      <c r="F152" s="7">
        <f t="shared" si="12"/>
        <v>12.279999999999994</v>
      </c>
      <c r="G152" s="7">
        <f t="shared" si="5"/>
        <v>73.679999999999993</v>
      </c>
    </row>
    <row r="153" spans="1:7" s="3" customFormat="1" ht="25.5" x14ac:dyDescent="0.25">
      <c r="A153" s="2">
        <v>139</v>
      </c>
      <c r="B153" s="4" t="s">
        <v>59</v>
      </c>
      <c r="C153" s="5" t="s">
        <v>7</v>
      </c>
      <c r="D153" s="6">
        <v>27.26</v>
      </c>
      <c r="E153" s="28">
        <v>0.2</v>
      </c>
      <c r="F153" s="7">
        <f t="shared" si="12"/>
        <v>5.4520000000000017</v>
      </c>
      <c r="G153" s="7">
        <f t="shared" ref="G153:G163" si="14">D153*1.2</f>
        <v>32.712000000000003</v>
      </c>
    </row>
    <row r="154" spans="1:7" s="3" customFormat="1" ht="25.5" x14ac:dyDescent="0.25">
      <c r="A154" s="2">
        <v>140</v>
      </c>
      <c r="B154" s="4" t="s">
        <v>60</v>
      </c>
      <c r="C154" s="5" t="s">
        <v>7</v>
      </c>
      <c r="D154" s="6">
        <v>26.7</v>
      </c>
      <c r="E154" s="28">
        <v>0.2</v>
      </c>
      <c r="F154" s="7">
        <f t="shared" si="12"/>
        <v>5.34</v>
      </c>
      <c r="G154" s="7">
        <f t="shared" si="14"/>
        <v>32.04</v>
      </c>
    </row>
    <row r="155" spans="1:7" s="3" customFormat="1" ht="25.5" x14ac:dyDescent="0.25">
      <c r="A155" s="2">
        <v>141</v>
      </c>
      <c r="B155" s="4" t="s">
        <v>61</v>
      </c>
      <c r="C155" s="5" t="s">
        <v>7</v>
      </c>
      <c r="D155" s="6">
        <v>23.99</v>
      </c>
      <c r="E155" s="28">
        <v>0.2</v>
      </c>
      <c r="F155" s="7">
        <f t="shared" si="12"/>
        <v>4.7979999999999983</v>
      </c>
      <c r="G155" s="7">
        <f t="shared" si="14"/>
        <v>28.787999999999997</v>
      </c>
    </row>
    <row r="156" spans="1:7" s="3" customFormat="1" x14ac:dyDescent="0.25">
      <c r="A156" s="2">
        <v>142</v>
      </c>
      <c r="B156" s="4" t="s">
        <v>123</v>
      </c>
      <c r="C156" s="5" t="s">
        <v>7</v>
      </c>
      <c r="D156" s="6">
        <v>11.59</v>
      </c>
      <c r="E156" s="28">
        <v>0.2</v>
      </c>
      <c r="F156" s="7">
        <f t="shared" si="12"/>
        <v>2.3179999999999996</v>
      </c>
      <c r="G156" s="7">
        <f t="shared" si="14"/>
        <v>13.907999999999999</v>
      </c>
    </row>
    <row r="157" spans="1:7" s="3" customFormat="1" x14ac:dyDescent="0.25">
      <c r="A157" s="2">
        <v>143</v>
      </c>
      <c r="B157" s="4" t="s">
        <v>121</v>
      </c>
      <c r="C157" s="5" t="s">
        <v>7</v>
      </c>
      <c r="D157" s="6">
        <v>15.47</v>
      </c>
      <c r="E157" s="28">
        <v>0.2</v>
      </c>
      <c r="F157" s="7">
        <f t="shared" si="12"/>
        <v>3.0939999999999994</v>
      </c>
      <c r="G157" s="7">
        <f t="shared" si="14"/>
        <v>18.564</v>
      </c>
    </row>
    <row r="158" spans="1:7" s="3" customFormat="1" x14ac:dyDescent="0.25">
      <c r="A158" s="2">
        <v>144</v>
      </c>
      <c r="B158" s="4" t="s">
        <v>122</v>
      </c>
      <c r="C158" s="5" t="s">
        <v>7</v>
      </c>
      <c r="D158" s="6">
        <v>13.24</v>
      </c>
      <c r="E158" s="28">
        <v>0.2</v>
      </c>
      <c r="F158" s="7">
        <f t="shared" si="12"/>
        <v>2.6479999999999997</v>
      </c>
      <c r="G158" s="7">
        <f t="shared" si="14"/>
        <v>15.888</v>
      </c>
    </row>
    <row r="159" spans="1:7" s="3" customFormat="1" x14ac:dyDescent="0.25">
      <c r="A159" s="2">
        <v>145</v>
      </c>
      <c r="B159" s="4" t="s">
        <v>229</v>
      </c>
      <c r="C159" s="5" t="s">
        <v>7</v>
      </c>
      <c r="D159" s="6">
        <v>5.0999999999999996</v>
      </c>
      <c r="E159" s="28">
        <v>0.2</v>
      </c>
      <c r="F159" s="7">
        <f t="shared" si="12"/>
        <v>1.0199999999999996</v>
      </c>
      <c r="G159" s="7">
        <f t="shared" si="14"/>
        <v>6.1199999999999992</v>
      </c>
    </row>
    <row r="160" spans="1:7" s="3" customFormat="1" x14ac:dyDescent="0.25">
      <c r="A160" s="2">
        <v>146</v>
      </c>
      <c r="B160" s="4" t="s">
        <v>124</v>
      </c>
      <c r="C160" s="5" t="s">
        <v>7</v>
      </c>
      <c r="D160" s="6">
        <v>5.7</v>
      </c>
      <c r="E160" s="28">
        <v>0.2</v>
      </c>
      <c r="F160" s="7">
        <f t="shared" si="12"/>
        <v>1.1399999999999997</v>
      </c>
      <c r="G160" s="7">
        <f t="shared" si="14"/>
        <v>6.84</v>
      </c>
    </row>
    <row r="161" spans="1:11" s="3" customFormat="1" x14ac:dyDescent="0.25">
      <c r="A161" s="2">
        <v>147</v>
      </c>
      <c r="B161" s="4" t="s">
        <v>120</v>
      </c>
      <c r="C161" s="5" t="s">
        <v>7</v>
      </c>
      <c r="D161" s="6">
        <v>21.47</v>
      </c>
      <c r="E161" s="28">
        <v>0.2</v>
      </c>
      <c r="F161" s="7">
        <f t="shared" si="12"/>
        <v>4.2940000000000005</v>
      </c>
      <c r="G161" s="7">
        <f t="shared" si="14"/>
        <v>25.763999999999999</v>
      </c>
    </row>
    <row r="162" spans="1:11" s="3" customFormat="1" x14ac:dyDescent="0.25">
      <c r="A162" s="2">
        <v>148</v>
      </c>
      <c r="B162" s="4" t="s">
        <v>118</v>
      </c>
      <c r="C162" s="5" t="s">
        <v>7</v>
      </c>
      <c r="D162" s="6">
        <v>28.98</v>
      </c>
      <c r="E162" s="28">
        <v>0.2</v>
      </c>
      <c r="F162" s="7">
        <f t="shared" si="12"/>
        <v>5.7959999999999958</v>
      </c>
      <c r="G162" s="7">
        <f t="shared" si="14"/>
        <v>34.775999999999996</v>
      </c>
    </row>
    <row r="163" spans="1:11" s="3" customFormat="1" x14ac:dyDescent="0.25">
      <c r="A163" s="2">
        <v>149</v>
      </c>
      <c r="B163" s="4" t="s">
        <v>119</v>
      </c>
      <c r="C163" s="5" t="s">
        <v>7</v>
      </c>
      <c r="D163" s="6">
        <v>24.69</v>
      </c>
      <c r="E163" s="28">
        <v>0.2</v>
      </c>
      <c r="F163" s="7">
        <f t="shared" si="12"/>
        <v>4.9379999999999988</v>
      </c>
      <c r="G163" s="7">
        <f t="shared" si="14"/>
        <v>29.628</v>
      </c>
    </row>
    <row r="164" spans="1:11" s="3" customFormat="1" hidden="1" x14ac:dyDescent="0.25">
      <c r="A164" s="2">
        <v>151</v>
      </c>
      <c r="B164" s="4" t="s">
        <v>85</v>
      </c>
      <c r="C164" s="5" t="s">
        <v>7</v>
      </c>
      <c r="D164" s="6">
        <v>0.6</v>
      </c>
      <c r="E164" s="28">
        <v>0.2</v>
      </c>
      <c r="F164" s="7">
        <f t="shared" ref="F164:F166" si="15">G164-D164</f>
        <v>0.12</v>
      </c>
      <c r="G164" s="7">
        <f t="shared" ref="G164:G166" si="16">D164*1.2</f>
        <v>0.72</v>
      </c>
    </row>
    <row r="165" spans="1:11" s="3" customFormat="1" hidden="1" x14ac:dyDescent="0.25">
      <c r="A165" s="2">
        <v>152</v>
      </c>
      <c r="B165" s="4" t="s">
        <v>86</v>
      </c>
      <c r="C165" s="5" t="s">
        <v>7</v>
      </c>
      <c r="D165" s="6">
        <v>0.63</v>
      </c>
      <c r="E165" s="28">
        <v>0.2</v>
      </c>
      <c r="F165" s="7">
        <f t="shared" ref="F165" si="17">G165-D165</f>
        <v>0.126</v>
      </c>
      <c r="G165" s="7">
        <f t="shared" ref="G165" si="18">D165*1.2</f>
        <v>0.75600000000000001</v>
      </c>
    </row>
    <row r="166" spans="1:11" s="3" customFormat="1" hidden="1" x14ac:dyDescent="0.25">
      <c r="A166" s="2">
        <v>153</v>
      </c>
      <c r="B166" s="4" t="s">
        <v>84</v>
      </c>
      <c r="C166" s="5" t="s">
        <v>7</v>
      </c>
      <c r="D166" s="6">
        <v>0.83</v>
      </c>
      <c r="E166" s="28">
        <v>0.2</v>
      </c>
      <c r="F166" s="7">
        <f t="shared" si="15"/>
        <v>0.16599999999999993</v>
      </c>
      <c r="G166" s="7">
        <f t="shared" si="16"/>
        <v>0.99599999999999989</v>
      </c>
    </row>
    <row r="167" spans="1:11" s="3" customFormat="1" hidden="1" x14ac:dyDescent="0.25">
      <c r="A167" s="2">
        <v>154</v>
      </c>
      <c r="B167" s="4" t="s">
        <v>87</v>
      </c>
      <c r="C167" s="5" t="s">
        <v>7</v>
      </c>
      <c r="D167" s="6">
        <v>1.05</v>
      </c>
      <c r="E167" s="28">
        <v>0.2</v>
      </c>
      <c r="F167" s="7">
        <f t="shared" ref="F167" si="19">G167-D167</f>
        <v>0.20999999999999996</v>
      </c>
      <c r="G167" s="7">
        <f t="shared" ref="G167" si="20">D167*1.2</f>
        <v>1.26</v>
      </c>
    </row>
    <row r="168" spans="1:11" s="3" customFormat="1" ht="15.75" thickBot="1" x14ac:dyDescent="0.3">
      <c r="A168" s="38" t="s">
        <v>16</v>
      </c>
      <c r="B168" s="39"/>
      <c r="C168" s="39"/>
      <c r="D168" s="39"/>
      <c r="E168" s="39"/>
      <c r="F168" s="39"/>
      <c r="G168" s="40"/>
    </row>
    <row r="169" spans="1:11" s="3" customFormat="1" x14ac:dyDescent="0.25">
      <c r="A169" s="23">
        <v>150</v>
      </c>
      <c r="B169" s="24" t="s">
        <v>18</v>
      </c>
      <c r="C169" s="5" t="s">
        <v>17</v>
      </c>
      <c r="D169" s="7">
        <v>265.76</v>
      </c>
      <c r="E169" s="28">
        <v>0.2</v>
      </c>
      <c r="F169" s="7">
        <f t="shared" ref="F169:F186" si="21">G169-D169</f>
        <v>53.151999999999987</v>
      </c>
      <c r="G169" s="22">
        <f t="shared" ref="G169:G186" si="22">D169*1.2</f>
        <v>318.91199999999998</v>
      </c>
    </row>
    <row r="170" spans="1:11" s="3" customFormat="1" x14ac:dyDescent="0.25">
      <c r="A170" s="23">
        <v>151</v>
      </c>
      <c r="B170" s="24" t="s">
        <v>19</v>
      </c>
      <c r="C170" s="5" t="s">
        <v>17</v>
      </c>
      <c r="D170" s="7">
        <v>340.44</v>
      </c>
      <c r="E170" s="28">
        <v>0.2</v>
      </c>
      <c r="F170" s="22">
        <f t="shared" si="21"/>
        <v>68.087999999999965</v>
      </c>
      <c r="G170" s="22">
        <f t="shared" si="22"/>
        <v>408.52799999999996</v>
      </c>
    </row>
    <row r="171" spans="1:11" s="3" customFormat="1" x14ac:dyDescent="0.25">
      <c r="A171" s="23">
        <v>152</v>
      </c>
      <c r="B171" s="24" t="s">
        <v>88</v>
      </c>
      <c r="C171" s="5" t="s">
        <v>17</v>
      </c>
      <c r="D171" s="7">
        <v>555.77</v>
      </c>
      <c r="E171" s="28">
        <v>0.2</v>
      </c>
      <c r="F171" s="22">
        <f t="shared" ref="F171" si="23">G171-D171</f>
        <v>111.154</v>
      </c>
      <c r="G171" s="22">
        <f t="shared" ref="G171" si="24">D171*1.2</f>
        <v>666.92399999999998</v>
      </c>
    </row>
    <row r="172" spans="1:11" s="3" customFormat="1" x14ac:dyDescent="0.25">
      <c r="A172" s="23">
        <v>153</v>
      </c>
      <c r="B172" s="24" t="s">
        <v>20</v>
      </c>
      <c r="C172" s="5" t="s">
        <v>17</v>
      </c>
      <c r="D172" s="7">
        <v>197.75</v>
      </c>
      <c r="E172" s="28">
        <v>0.2</v>
      </c>
      <c r="F172" s="7">
        <f t="shared" si="21"/>
        <v>39.549999999999983</v>
      </c>
      <c r="G172" s="22">
        <f t="shared" si="22"/>
        <v>237.29999999999998</v>
      </c>
    </row>
    <row r="173" spans="1:11" s="3" customFormat="1" x14ac:dyDescent="0.25">
      <c r="A173" s="23">
        <v>154</v>
      </c>
      <c r="B173" s="24" t="s">
        <v>21</v>
      </c>
      <c r="C173" s="5" t="s">
        <v>17</v>
      </c>
      <c r="D173" s="7">
        <v>252.08</v>
      </c>
      <c r="E173" s="28">
        <v>0.2</v>
      </c>
      <c r="F173" s="22">
        <f t="shared" si="21"/>
        <v>50.415999999999968</v>
      </c>
      <c r="G173" s="22">
        <f t="shared" si="22"/>
        <v>302.49599999999998</v>
      </c>
    </row>
    <row r="174" spans="1:11" hidden="1" x14ac:dyDescent="0.25">
      <c r="A174" s="23">
        <v>155</v>
      </c>
      <c r="B174" s="24" t="s">
        <v>68</v>
      </c>
      <c r="C174" s="5" t="s">
        <v>7</v>
      </c>
      <c r="D174" s="7">
        <v>16.21</v>
      </c>
      <c r="E174" s="28">
        <v>0.2</v>
      </c>
      <c r="F174" s="7">
        <f t="shared" si="21"/>
        <v>3.2420000000000009</v>
      </c>
      <c r="G174" s="22">
        <f t="shared" si="22"/>
        <v>19.452000000000002</v>
      </c>
      <c r="K174"/>
    </row>
    <row r="175" spans="1:11" hidden="1" x14ac:dyDescent="0.25">
      <c r="A175" s="23">
        <v>156</v>
      </c>
      <c r="B175" s="24" t="s">
        <v>57</v>
      </c>
      <c r="C175" s="5" t="s">
        <v>7</v>
      </c>
      <c r="D175" s="7">
        <v>16.21</v>
      </c>
      <c r="E175" s="28">
        <v>0.2</v>
      </c>
      <c r="F175" s="7">
        <f t="shared" si="21"/>
        <v>3.2420000000000009</v>
      </c>
      <c r="G175" s="22">
        <f t="shared" si="22"/>
        <v>19.452000000000002</v>
      </c>
      <c r="K175"/>
    </row>
    <row r="176" spans="1:11" hidden="1" x14ac:dyDescent="0.25">
      <c r="A176" s="23">
        <v>157</v>
      </c>
      <c r="B176" s="24" t="s">
        <v>58</v>
      </c>
      <c r="C176" s="5" t="s">
        <v>7</v>
      </c>
      <c r="D176" s="7">
        <v>16.8</v>
      </c>
      <c r="E176" s="28">
        <v>0.2</v>
      </c>
      <c r="F176" s="7">
        <f t="shared" si="21"/>
        <v>3.3599999999999994</v>
      </c>
      <c r="G176" s="22">
        <f t="shared" si="22"/>
        <v>20.16</v>
      </c>
      <c r="K176"/>
    </row>
    <row r="177" spans="1:11" hidden="1" x14ac:dyDescent="0.25">
      <c r="A177" s="23">
        <v>158</v>
      </c>
      <c r="B177" s="24" t="s">
        <v>70</v>
      </c>
      <c r="C177" s="5" t="s">
        <v>7</v>
      </c>
      <c r="D177" s="7">
        <v>16.21</v>
      </c>
      <c r="E177" s="28">
        <v>0.2</v>
      </c>
      <c r="F177" s="7">
        <f t="shared" si="21"/>
        <v>3.2420000000000009</v>
      </c>
      <c r="G177" s="22">
        <f t="shared" si="22"/>
        <v>19.452000000000002</v>
      </c>
      <c r="K177"/>
    </row>
    <row r="178" spans="1:11" hidden="1" x14ac:dyDescent="0.25">
      <c r="A178" s="23">
        <v>159</v>
      </c>
      <c r="B178" s="24" t="s">
        <v>69</v>
      </c>
      <c r="C178" s="5" t="s">
        <v>7</v>
      </c>
      <c r="D178" s="7">
        <v>16.8</v>
      </c>
      <c r="E178" s="28">
        <v>0.2</v>
      </c>
      <c r="F178" s="7">
        <f t="shared" si="21"/>
        <v>3.3599999999999994</v>
      </c>
      <c r="G178" s="22">
        <f t="shared" si="22"/>
        <v>20.16</v>
      </c>
      <c r="K178"/>
    </row>
    <row r="179" spans="1:11" hidden="1" x14ac:dyDescent="0.25">
      <c r="A179" s="23">
        <v>160</v>
      </c>
      <c r="B179" s="24" t="s">
        <v>54</v>
      </c>
      <c r="C179" s="5" t="s">
        <v>7</v>
      </c>
      <c r="D179" s="7">
        <v>22.87</v>
      </c>
      <c r="E179" s="28">
        <v>0.2</v>
      </c>
      <c r="F179" s="7">
        <f t="shared" si="21"/>
        <v>4.5739999999999981</v>
      </c>
      <c r="G179" s="22">
        <f t="shared" si="22"/>
        <v>27.443999999999999</v>
      </c>
      <c r="K179"/>
    </row>
    <row r="180" spans="1:11" hidden="1" x14ac:dyDescent="0.25">
      <c r="A180" s="23">
        <v>161</v>
      </c>
      <c r="B180" s="24" t="s">
        <v>55</v>
      </c>
      <c r="C180" s="5" t="s">
        <v>7</v>
      </c>
      <c r="D180" s="7">
        <v>21.79</v>
      </c>
      <c r="E180" s="28">
        <v>0.2</v>
      </c>
      <c r="F180" s="7">
        <f t="shared" si="21"/>
        <v>4.3580000000000005</v>
      </c>
      <c r="G180" s="22">
        <f t="shared" si="22"/>
        <v>26.148</v>
      </c>
      <c r="K180"/>
    </row>
    <row r="181" spans="1:11" hidden="1" x14ac:dyDescent="0.25">
      <c r="A181" s="23">
        <v>162</v>
      </c>
      <c r="B181" s="24" t="s">
        <v>46</v>
      </c>
      <c r="C181" s="5" t="s">
        <v>7</v>
      </c>
      <c r="D181" s="7">
        <v>22.03</v>
      </c>
      <c r="E181" s="28">
        <v>0.2</v>
      </c>
      <c r="F181" s="7">
        <f t="shared" si="21"/>
        <v>4.4059999999999988</v>
      </c>
      <c r="G181" s="22">
        <f t="shared" si="22"/>
        <v>26.436</v>
      </c>
      <c r="K181"/>
    </row>
    <row r="182" spans="1:11" hidden="1" x14ac:dyDescent="0.25">
      <c r="A182" s="23">
        <v>163</v>
      </c>
      <c r="B182" s="24" t="s">
        <v>47</v>
      </c>
      <c r="C182" s="5" t="s">
        <v>7</v>
      </c>
      <c r="D182" s="7">
        <v>19.79</v>
      </c>
      <c r="E182" s="28">
        <v>0.2</v>
      </c>
      <c r="F182" s="7">
        <f t="shared" si="21"/>
        <v>3.9579999999999984</v>
      </c>
      <c r="G182" s="22">
        <f t="shared" si="22"/>
        <v>23.747999999999998</v>
      </c>
      <c r="K182"/>
    </row>
    <row r="183" spans="1:11" hidden="1" x14ac:dyDescent="0.25">
      <c r="A183" s="23">
        <v>164</v>
      </c>
      <c r="B183" s="24" t="s">
        <v>89</v>
      </c>
      <c r="C183" s="5" t="s">
        <v>7</v>
      </c>
      <c r="D183" s="7">
        <v>16.54</v>
      </c>
      <c r="E183" s="28">
        <v>0.2</v>
      </c>
      <c r="F183" s="22">
        <f t="shared" si="21"/>
        <v>3.3079999999999998</v>
      </c>
      <c r="G183" s="22">
        <f t="shared" si="22"/>
        <v>19.847999999999999</v>
      </c>
      <c r="K183"/>
    </row>
    <row r="184" spans="1:11" s="3" customFormat="1" x14ac:dyDescent="0.25">
      <c r="A184" s="23">
        <v>165</v>
      </c>
      <c r="B184" s="24" t="s">
        <v>22</v>
      </c>
      <c r="C184" s="5" t="s">
        <v>7</v>
      </c>
      <c r="D184" s="7">
        <v>9.6999999999999993</v>
      </c>
      <c r="E184" s="28">
        <v>0.2</v>
      </c>
      <c r="F184" s="22">
        <f t="shared" si="21"/>
        <v>1.9399999999999995</v>
      </c>
      <c r="G184" s="22">
        <f t="shared" si="22"/>
        <v>11.639999999999999</v>
      </c>
    </row>
    <row r="185" spans="1:11" s="32" customFormat="1" x14ac:dyDescent="0.25">
      <c r="A185" s="23">
        <v>166</v>
      </c>
      <c r="B185" s="24" t="s">
        <v>23</v>
      </c>
      <c r="C185" s="5" t="s">
        <v>17</v>
      </c>
      <c r="D185" s="7">
        <v>75</v>
      </c>
      <c r="E185" s="28">
        <v>0.2</v>
      </c>
      <c r="F185" s="22">
        <f t="shared" si="21"/>
        <v>15</v>
      </c>
      <c r="G185" s="22">
        <f t="shared" si="22"/>
        <v>90</v>
      </c>
    </row>
    <row r="186" spans="1:11" x14ac:dyDescent="0.25">
      <c r="A186" s="23">
        <v>167</v>
      </c>
      <c r="B186" s="24" t="s">
        <v>24</v>
      </c>
      <c r="C186" s="5" t="s">
        <v>25</v>
      </c>
      <c r="D186" s="7">
        <v>385.22</v>
      </c>
      <c r="E186" s="28">
        <v>0.2</v>
      </c>
      <c r="F186" s="7">
        <f t="shared" si="21"/>
        <v>77.043999999999983</v>
      </c>
      <c r="G186" s="22">
        <f t="shared" si="22"/>
        <v>462.26400000000001</v>
      </c>
      <c r="K186"/>
    </row>
    <row r="187" spans="1:11" x14ac:dyDescent="0.25">
      <c r="A187" s="36" t="s">
        <v>26</v>
      </c>
      <c r="B187" s="37"/>
      <c r="C187" s="37"/>
      <c r="D187" s="37"/>
      <c r="E187" s="37"/>
      <c r="F187" s="37"/>
      <c r="G187" s="37"/>
      <c r="K187"/>
    </row>
    <row r="188" spans="1:11" x14ac:dyDescent="0.25">
      <c r="A188" s="23">
        <v>168</v>
      </c>
      <c r="B188" s="24" t="s">
        <v>66</v>
      </c>
      <c r="C188" s="5" t="s">
        <v>27</v>
      </c>
      <c r="D188" s="7">
        <v>6.22</v>
      </c>
      <c r="E188" s="28">
        <v>0.2</v>
      </c>
      <c r="F188" s="7">
        <f t="shared" ref="F188:F205" si="25">G188-D188</f>
        <v>1.2439999999999998</v>
      </c>
      <c r="G188" s="7">
        <f t="shared" ref="G188:G201" si="26">D188*1.2</f>
        <v>7.4639999999999995</v>
      </c>
      <c r="K188"/>
    </row>
    <row r="189" spans="1:11" x14ac:dyDescent="0.25">
      <c r="A189" s="23">
        <v>169</v>
      </c>
      <c r="B189" s="24" t="s">
        <v>56</v>
      </c>
      <c r="C189" s="5" t="s">
        <v>27</v>
      </c>
      <c r="D189" s="7">
        <v>7.15</v>
      </c>
      <c r="E189" s="28">
        <v>0.2</v>
      </c>
      <c r="F189" s="7">
        <f t="shared" si="25"/>
        <v>1.4299999999999997</v>
      </c>
      <c r="G189" s="7">
        <f t="shared" si="26"/>
        <v>8.58</v>
      </c>
      <c r="K189"/>
    </row>
    <row r="190" spans="1:11" ht="14.25" customHeight="1" x14ac:dyDescent="0.25">
      <c r="A190" s="23">
        <v>170</v>
      </c>
      <c r="B190" s="24" t="s">
        <v>67</v>
      </c>
      <c r="C190" s="5" t="s">
        <v>27</v>
      </c>
      <c r="D190" s="7">
        <v>8.77</v>
      </c>
      <c r="E190" s="28">
        <v>0.2</v>
      </c>
      <c r="F190" s="7">
        <f t="shared" si="25"/>
        <v>1.7539999999999996</v>
      </c>
      <c r="G190" s="7">
        <f t="shared" si="26"/>
        <v>10.523999999999999</v>
      </c>
      <c r="K190"/>
    </row>
    <row r="191" spans="1:11" s="3" customFormat="1" x14ac:dyDescent="0.25">
      <c r="A191" s="23">
        <v>171</v>
      </c>
      <c r="B191" s="24" t="s">
        <v>107</v>
      </c>
      <c r="C191" s="5" t="s">
        <v>71</v>
      </c>
      <c r="D191" s="7">
        <v>2.87</v>
      </c>
      <c r="E191" s="28">
        <v>0.2</v>
      </c>
      <c r="F191" s="7">
        <f t="shared" si="25"/>
        <v>0.57399999999999984</v>
      </c>
      <c r="G191" s="7">
        <f t="shared" si="26"/>
        <v>3.444</v>
      </c>
    </row>
    <row r="192" spans="1:11" s="3" customFormat="1" x14ac:dyDescent="0.25">
      <c r="A192" s="23">
        <v>172</v>
      </c>
      <c r="B192" s="24" t="s">
        <v>108</v>
      </c>
      <c r="C192" s="5" t="s">
        <v>71</v>
      </c>
      <c r="D192" s="7">
        <v>2.87</v>
      </c>
      <c r="E192" s="28">
        <v>0.2</v>
      </c>
      <c r="F192" s="7">
        <f t="shared" si="25"/>
        <v>0.57399999999999984</v>
      </c>
      <c r="G192" s="7">
        <f t="shared" si="26"/>
        <v>3.444</v>
      </c>
    </row>
    <row r="193" spans="1:11" s="3" customFormat="1" ht="14.25" customHeight="1" x14ac:dyDescent="0.25">
      <c r="A193" s="23">
        <v>173</v>
      </c>
      <c r="B193" s="24" t="s">
        <v>109</v>
      </c>
      <c r="C193" s="5" t="s">
        <v>71</v>
      </c>
      <c r="D193" s="7">
        <v>2.87</v>
      </c>
      <c r="E193" s="28">
        <v>0.2</v>
      </c>
      <c r="F193" s="7">
        <f t="shared" si="25"/>
        <v>0.57399999999999984</v>
      </c>
      <c r="G193" s="7">
        <f t="shared" si="26"/>
        <v>3.444</v>
      </c>
    </row>
    <row r="194" spans="1:11" s="3" customFormat="1" ht="12.75" customHeight="1" x14ac:dyDescent="0.25">
      <c r="A194" s="23">
        <v>174</v>
      </c>
      <c r="B194" s="24" t="s">
        <v>110</v>
      </c>
      <c r="C194" s="5" t="s">
        <v>71</v>
      </c>
      <c r="D194" s="7">
        <v>2.87</v>
      </c>
      <c r="E194" s="28">
        <v>0.2</v>
      </c>
      <c r="F194" s="7">
        <f t="shared" si="25"/>
        <v>0.57399999999999984</v>
      </c>
      <c r="G194" s="7">
        <f t="shared" si="26"/>
        <v>3.444</v>
      </c>
    </row>
    <row r="195" spans="1:11" s="3" customFormat="1" x14ac:dyDescent="0.25">
      <c r="A195" s="23">
        <v>175</v>
      </c>
      <c r="B195" s="24" t="s">
        <v>111</v>
      </c>
      <c r="C195" s="5" t="s">
        <v>71</v>
      </c>
      <c r="D195" s="7">
        <v>2.62</v>
      </c>
      <c r="E195" s="28">
        <v>0.2</v>
      </c>
      <c r="F195" s="7">
        <f t="shared" si="25"/>
        <v>0.52400000000000002</v>
      </c>
      <c r="G195" s="7">
        <f t="shared" si="26"/>
        <v>3.1440000000000001</v>
      </c>
    </row>
    <row r="196" spans="1:11" s="3" customFormat="1" x14ac:dyDescent="0.25">
      <c r="A196" s="23">
        <v>176</v>
      </c>
      <c r="B196" s="24" t="s">
        <v>112</v>
      </c>
      <c r="C196" s="5" t="s">
        <v>71</v>
      </c>
      <c r="D196" s="7">
        <v>2.62</v>
      </c>
      <c r="E196" s="28">
        <v>0.2</v>
      </c>
      <c r="F196" s="7">
        <f t="shared" si="25"/>
        <v>0.52400000000000002</v>
      </c>
      <c r="G196" s="7">
        <f t="shared" si="26"/>
        <v>3.1440000000000001</v>
      </c>
    </row>
    <row r="197" spans="1:11" s="3" customFormat="1" x14ac:dyDescent="0.25">
      <c r="A197" s="23">
        <v>177</v>
      </c>
      <c r="B197" s="24" t="s">
        <v>113</v>
      </c>
      <c r="C197" s="5" t="s">
        <v>71</v>
      </c>
      <c r="D197" s="7">
        <v>2.73</v>
      </c>
      <c r="E197" s="28">
        <v>0.2</v>
      </c>
      <c r="F197" s="7">
        <f t="shared" si="25"/>
        <v>0.54599999999999982</v>
      </c>
      <c r="G197" s="7">
        <f t="shared" si="26"/>
        <v>3.2759999999999998</v>
      </c>
    </row>
    <row r="198" spans="1:11" s="3" customFormat="1" x14ac:dyDescent="0.25">
      <c r="A198" s="23">
        <v>178</v>
      </c>
      <c r="B198" s="24" t="s">
        <v>114</v>
      </c>
      <c r="C198" s="5" t="s">
        <v>71</v>
      </c>
      <c r="D198" s="7">
        <v>2.73</v>
      </c>
      <c r="E198" s="28">
        <v>0.2</v>
      </c>
      <c r="F198" s="7">
        <f t="shared" si="25"/>
        <v>0.54599999999999982</v>
      </c>
      <c r="G198" s="7">
        <f t="shared" si="26"/>
        <v>3.2759999999999998</v>
      </c>
    </row>
    <row r="199" spans="1:11" s="3" customFormat="1" x14ac:dyDescent="0.25">
      <c r="A199" s="23">
        <v>179</v>
      </c>
      <c r="B199" s="24" t="s">
        <v>227</v>
      </c>
      <c r="C199" s="5" t="s">
        <v>71</v>
      </c>
      <c r="D199" s="7">
        <v>2.8</v>
      </c>
      <c r="E199" s="28">
        <v>1.2</v>
      </c>
      <c r="F199" s="7">
        <f t="shared" ref="F199" si="27">G199-D199</f>
        <v>0.56000000000000005</v>
      </c>
      <c r="G199" s="7">
        <f t="shared" ref="G199" si="28">D199*1.2</f>
        <v>3.36</v>
      </c>
    </row>
    <row r="200" spans="1:11" s="3" customFormat="1" x14ac:dyDescent="0.25">
      <c r="A200" s="23">
        <v>180</v>
      </c>
      <c r="B200" s="30" t="s">
        <v>129</v>
      </c>
      <c r="C200" s="5" t="s">
        <v>71</v>
      </c>
      <c r="D200" s="7">
        <v>2.9</v>
      </c>
      <c r="E200" s="28">
        <v>0.2</v>
      </c>
      <c r="F200" s="7">
        <f t="shared" si="25"/>
        <v>0.58000000000000007</v>
      </c>
      <c r="G200" s="7">
        <f t="shared" si="26"/>
        <v>3.48</v>
      </c>
    </row>
    <row r="201" spans="1:11" s="3" customFormat="1" x14ac:dyDescent="0.25">
      <c r="A201" s="23">
        <v>181</v>
      </c>
      <c r="B201" s="30" t="s">
        <v>226</v>
      </c>
      <c r="C201" s="5" t="s">
        <v>71</v>
      </c>
      <c r="D201" s="7">
        <v>2.9</v>
      </c>
      <c r="E201" s="28">
        <v>0.2</v>
      </c>
      <c r="F201" s="7">
        <f t="shared" si="25"/>
        <v>0.58000000000000007</v>
      </c>
      <c r="G201" s="7">
        <f t="shared" si="26"/>
        <v>3.48</v>
      </c>
    </row>
    <row r="202" spans="1:11" s="3" customFormat="1" x14ac:dyDescent="0.25">
      <c r="A202" s="23">
        <v>182</v>
      </c>
      <c r="B202" s="30" t="s">
        <v>130</v>
      </c>
      <c r="C202" s="5" t="s">
        <v>71</v>
      </c>
      <c r="D202" s="7">
        <v>2.75</v>
      </c>
      <c r="E202" s="28">
        <v>0.2</v>
      </c>
      <c r="F202" s="7">
        <f t="shared" ref="F202:F203" si="29">G202-D202</f>
        <v>0.54999999999999982</v>
      </c>
      <c r="G202" s="7">
        <f t="shared" ref="G202:G203" si="30">D202*1.2</f>
        <v>3.3</v>
      </c>
    </row>
    <row r="203" spans="1:11" s="3" customFormat="1" x14ac:dyDescent="0.25">
      <c r="A203" s="23">
        <v>183</v>
      </c>
      <c r="B203" s="30" t="s">
        <v>223</v>
      </c>
      <c r="C203" s="5" t="s">
        <v>71</v>
      </c>
      <c r="D203" s="7">
        <v>2.84</v>
      </c>
      <c r="E203" s="28">
        <v>0.2</v>
      </c>
      <c r="F203" s="7">
        <f t="shared" si="29"/>
        <v>0.56800000000000006</v>
      </c>
      <c r="G203" s="7">
        <f t="shared" si="30"/>
        <v>3.4079999999999999</v>
      </c>
    </row>
    <row r="204" spans="1:11" s="3" customFormat="1" x14ac:dyDescent="0.25">
      <c r="A204" s="23">
        <v>184</v>
      </c>
      <c r="B204" s="30" t="s">
        <v>91</v>
      </c>
      <c r="C204" s="5" t="s">
        <v>25</v>
      </c>
      <c r="D204" s="7">
        <v>120.72</v>
      </c>
      <c r="E204" s="28">
        <v>0.2</v>
      </c>
      <c r="F204" s="7">
        <f t="shared" si="25"/>
        <v>24.144000000000005</v>
      </c>
      <c r="G204" s="7">
        <f t="shared" ref="G204:G205" si="31">D204*1.2</f>
        <v>144.864</v>
      </c>
    </row>
    <row r="205" spans="1:11" s="3" customFormat="1" x14ac:dyDescent="0.25">
      <c r="A205" s="23">
        <v>185</v>
      </c>
      <c r="B205" s="30" t="s">
        <v>90</v>
      </c>
      <c r="C205" s="5" t="s">
        <v>25</v>
      </c>
      <c r="D205" s="7">
        <v>216.87</v>
      </c>
      <c r="E205" s="28">
        <v>0.2</v>
      </c>
      <c r="F205" s="7">
        <f t="shared" si="25"/>
        <v>43.373999999999967</v>
      </c>
      <c r="G205" s="7">
        <f t="shared" si="31"/>
        <v>260.24399999999997</v>
      </c>
    </row>
    <row r="206" spans="1:11" x14ac:dyDescent="0.25">
      <c r="A206" s="36" t="s">
        <v>28</v>
      </c>
      <c r="B206" s="37"/>
      <c r="C206" s="37"/>
      <c r="D206" s="37"/>
      <c r="E206" s="37"/>
      <c r="F206" s="37"/>
      <c r="G206" s="37"/>
      <c r="K206"/>
    </row>
    <row r="207" spans="1:11" x14ac:dyDescent="0.25">
      <c r="A207" s="23">
        <v>186</v>
      </c>
      <c r="B207" s="24" t="s">
        <v>101</v>
      </c>
      <c r="C207" s="5" t="s">
        <v>71</v>
      </c>
      <c r="D207" s="7">
        <v>1.04</v>
      </c>
      <c r="E207" s="28">
        <v>0.1</v>
      </c>
      <c r="F207" s="7">
        <f t="shared" ref="F207:F215" si="32">G207-D207</f>
        <v>0.10400000000000009</v>
      </c>
      <c r="G207" s="7">
        <f>D207*1.1</f>
        <v>1.1440000000000001</v>
      </c>
      <c r="K207"/>
    </row>
    <row r="208" spans="1:11" s="3" customFormat="1" x14ac:dyDescent="0.25">
      <c r="A208" s="23">
        <v>187</v>
      </c>
      <c r="B208" s="24" t="s">
        <v>102</v>
      </c>
      <c r="C208" s="5" t="s">
        <v>71</v>
      </c>
      <c r="D208" s="7">
        <v>1.0900000000000001</v>
      </c>
      <c r="E208" s="28">
        <v>0.1</v>
      </c>
      <c r="F208" s="7">
        <f t="shared" ref="F208:F210" si="33">G208-D208</f>
        <v>0.10900000000000021</v>
      </c>
      <c r="G208" s="7">
        <f t="shared" ref="G208" si="34">D208*1.1</f>
        <v>1.1990000000000003</v>
      </c>
    </row>
    <row r="209" spans="1:11" s="3" customFormat="1" x14ac:dyDescent="0.25">
      <c r="A209" s="23">
        <v>188</v>
      </c>
      <c r="B209" s="24" t="s">
        <v>213</v>
      </c>
      <c r="C209" s="5" t="s">
        <v>7</v>
      </c>
      <c r="D209" s="7">
        <v>0.9</v>
      </c>
      <c r="E209" s="28">
        <v>0.1</v>
      </c>
      <c r="F209" s="7">
        <f t="shared" si="33"/>
        <v>9.000000000000008E-2</v>
      </c>
      <c r="G209" s="7">
        <f>D209*1.1</f>
        <v>0.9900000000000001</v>
      </c>
    </row>
    <row r="210" spans="1:11" s="3" customFormat="1" x14ac:dyDescent="0.25">
      <c r="A210" s="23">
        <v>189</v>
      </c>
      <c r="B210" s="24" t="s">
        <v>214</v>
      </c>
      <c r="C210" s="5" t="s">
        <v>7</v>
      </c>
      <c r="D210" s="7">
        <v>0.95</v>
      </c>
      <c r="E210" s="28">
        <v>0.1</v>
      </c>
      <c r="F210" s="7">
        <f t="shared" si="33"/>
        <v>9.4999999999999973E-2</v>
      </c>
      <c r="G210" s="7">
        <f t="shared" ref="G210" si="35">D210*1.1</f>
        <v>1.0449999999999999</v>
      </c>
    </row>
    <row r="211" spans="1:11" x14ac:dyDescent="0.25">
      <c r="A211" s="23">
        <v>190</v>
      </c>
      <c r="B211" s="24" t="s">
        <v>72</v>
      </c>
      <c r="C211" s="5" t="s">
        <v>71</v>
      </c>
      <c r="D211" s="7">
        <v>3.36</v>
      </c>
      <c r="E211" s="28">
        <v>0.2</v>
      </c>
      <c r="F211" s="7">
        <f t="shared" si="32"/>
        <v>0.67200000000000015</v>
      </c>
      <c r="G211" s="7">
        <f>D211*1.2</f>
        <v>4.032</v>
      </c>
      <c r="K211"/>
    </row>
    <row r="212" spans="1:11" x14ac:dyDescent="0.25">
      <c r="A212" s="23">
        <v>191</v>
      </c>
      <c r="B212" s="24" t="s">
        <v>100</v>
      </c>
      <c r="C212" s="5" t="s">
        <v>71</v>
      </c>
      <c r="D212" s="7">
        <v>1.94</v>
      </c>
      <c r="E212" s="28">
        <v>0.1</v>
      </c>
      <c r="F212" s="7">
        <f t="shared" ref="F212" si="36">G212-D212</f>
        <v>0.19399999999999995</v>
      </c>
      <c r="G212" s="7">
        <f t="shared" ref="G212" si="37">D212*1.1</f>
        <v>2.1339999999999999</v>
      </c>
      <c r="K212"/>
    </row>
    <row r="213" spans="1:11" x14ac:dyDescent="0.25">
      <c r="A213" s="23">
        <v>192</v>
      </c>
      <c r="B213" s="24" t="s">
        <v>94</v>
      </c>
      <c r="C213" s="5" t="s">
        <v>71</v>
      </c>
      <c r="D213" s="7">
        <v>0.94</v>
      </c>
      <c r="E213" s="28">
        <v>0.2</v>
      </c>
      <c r="F213" s="7">
        <f t="shared" si="32"/>
        <v>0.18799999999999994</v>
      </c>
      <c r="G213" s="7">
        <f>D213*1.2</f>
        <v>1.1279999999999999</v>
      </c>
      <c r="K213"/>
    </row>
    <row r="214" spans="1:11" x14ac:dyDescent="0.25">
      <c r="A214" s="23">
        <v>193</v>
      </c>
      <c r="B214" s="24" t="s">
        <v>30</v>
      </c>
      <c r="C214" s="5" t="s">
        <v>71</v>
      </c>
      <c r="D214" s="7">
        <v>0.94</v>
      </c>
      <c r="E214" s="28">
        <v>0.2</v>
      </c>
      <c r="F214" s="7">
        <f t="shared" si="32"/>
        <v>0.18799999999999994</v>
      </c>
      <c r="G214" s="7">
        <f>D214*1.2</f>
        <v>1.1279999999999999</v>
      </c>
      <c r="K214"/>
    </row>
    <row r="215" spans="1:11" x14ac:dyDescent="0.25">
      <c r="A215" s="23">
        <v>194</v>
      </c>
      <c r="B215" s="24" t="s">
        <v>35</v>
      </c>
      <c r="C215" s="5" t="s">
        <v>29</v>
      </c>
      <c r="D215" s="7">
        <v>199.18</v>
      </c>
      <c r="E215" s="28">
        <v>0.2</v>
      </c>
      <c r="F215" s="7">
        <f t="shared" si="32"/>
        <v>39.835999999999984</v>
      </c>
      <c r="G215" s="7">
        <f>D215*1.2</f>
        <v>239.01599999999999</v>
      </c>
      <c r="K215"/>
    </row>
    <row r="216" spans="1:11" x14ac:dyDescent="0.25">
      <c r="A216" s="36" t="s">
        <v>31</v>
      </c>
      <c r="B216" s="37"/>
      <c r="C216" s="37"/>
      <c r="D216" s="37"/>
      <c r="E216" s="37"/>
      <c r="F216" s="37"/>
      <c r="G216" s="37"/>
      <c r="K216"/>
    </row>
    <row r="217" spans="1:11" hidden="1" x14ac:dyDescent="0.25">
      <c r="A217" s="23">
        <v>180</v>
      </c>
      <c r="B217" s="24" t="s">
        <v>32</v>
      </c>
      <c r="C217" s="5" t="s">
        <v>33</v>
      </c>
      <c r="D217" s="7">
        <v>0.51</v>
      </c>
      <c r="E217" s="28">
        <v>0.2</v>
      </c>
      <c r="F217" s="7">
        <f>G217-D217</f>
        <v>0.10199999999999998</v>
      </c>
      <c r="G217" s="7">
        <f>D217*1.2</f>
        <v>0.61199999999999999</v>
      </c>
      <c r="K217"/>
    </row>
    <row r="218" spans="1:11" hidden="1" x14ac:dyDescent="0.25">
      <c r="A218" s="23">
        <v>181</v>
      </c>
      <c r="B218" s="24" t="s">
        <v>92</v>
      </c>
      <c r="C218" s="5" t="s">
        <v>33</v>
      </c>
      <c r="D218" s="7">
        <v>0.47</v>
      </c>
      <c r="E218" s="28">
        <v>0.2</v>
      </c>
      <c r="F218" s="7">
        <f>G218-D218</f>
        <v>9.3999999999999972E-2</v>
      </c>
      <c r="G218" s="7">
        <f>D218*1.2</f>
        <v>0.56399999999999995</v>
      </c>
      <c r="K218"/>
    </row>
    <row r="219" spans="1:11" x14ac:dyDescent="0.25">
      <c r="A219" s="23">
        <v>195</v>
      </c>
      <c r="B219" s="24" t="s">
        <v>34</v>
      </c>
      <c r="C219" s="5" t="s">
        <v>33</v>
      </c>
      <c r="D219" s="7">
        <v>0.63</v>
      </c>
      <c r="E219" s="28">
        <v>0.2</v>
      </c>
      <c r="F219" s="7">
        <f>G219-D219</f>
        <v>0.126</v>
      </c>
      <c r="G219" s="7">
        <f t="shared" ref="G219:G220" si="38">D219*1.2</f>
        <v>0.75600000000000001</v>
      </c>
      <c r="K219"/>
    </row>
    <row r="220" spans="1:11" x14ac:dyDescent="0.25">
      <c r="A220" s="23">
        <v>196</v>
      </c>
      <c r="B220" s="24" t="s">
        <v>93</v>
      </c>
      <c r="C220" s="5" t="s">
        <v>33</v>
      </c>
      <c r="D220" s="7">
        <v>0.54</v>
      </c>
      <c r="E220" s="28">
        <v>0.2</v>
      </c>
      <c r="F220" s="7">
        <f>G220-D220</f>
        <v>0.10799999999999998</v>
      </c>
      <c r="G220" s="7">
        <f t="shared" si="38"/>
        <v>0.64800000000000002</v>
      </c>
      <c r="K220"/>
    </row>
    <row r="221" spans="1:11" x14ac:dyDescent="0.25">
      <c r="K221"/>
    </row>
    <row r="222" spans="1:11" ht="15.75" x14ac:dyDescent="0.25">
      <c r="B222" s="26" t="s">
        <v>225</v>
      </c>
      <c r="D222" s="25" t="s">
        <v>224</v>
      </c>
      <c r="K222"/>
    </row>
    <row r="223" spans="1:11" x14ac:dyDescent="0.25">
      <c r="K223"/>
    </row>
    <row r="224" spans="1:11" ht="15.75" x14ac:dyDescent="0.25">
      <c r="B224" s="26" t="s">
        <v>125</v>
      </c>
      <c r="D224" s="25" t="s">
        <v>126</v>
      </c>
      <c r="E224" s="25"/>
      <c r="K224"/>
    </row>
    <row r="225" spans="1:11" ht="15.75" x14ac:dyDescent="0.25">
      <c r="B225" s="26"/>
      <c r="K225"/>
    </row>
    <row r="226" spans="1:11" ht="15.75" x14ac:dyDescent="0.25">
      <c r="B226" s="27" t="s">
        <v>103</v>
      </c>
      <c r="C226" s="1"/>
      <c r="D226" s="25" t="s">
        <v>104</v>
      </c>
      <c r="E226" s="25"/>
      <c r="K226"/>
    </row>
    <row r="227" spans="1:11" x14ac:dyDescent="0.25">
      <c r="K227"/>
    </row>
    <row r="228" spans="1:11" ht="15.75" x14ac:dyDescent="0.25">
      <c r="B228" s="27" t="s">
        <v>241</v>
      </c>
      <c r="C228" s="1"/>
      <c r="D228" s="25" t="s">
        <v>242</v>
      </c>
      <c r="K228"/>
    </row>
    <row r="233" spans="1:11" x14ac:dyDescent="0.25">
      <c r="A233"/>
      <c r="B233"/>
      <c r="C233"/>
      <c r="D233"/>
      <c r="E233"/>
      <c r="F233"/>
      <c r="G233"/>
      <c r="H233"/>
      <c r="K233"/>
    </row>
  </sheetData>
  <mergeCells count="10">
    <mergeCell ref="A216:G216"/>
    <mergeCell ref="A206:G206"/>
    <mergeCell ref="A187:G187"/>
    <mergeCell ref="A168:G168"/>
    <mergeCell ref="A6:H6"/>
    <mergeCell ref="B7:G7"/>
    <mergeCell ref="B8:G8"/>
    <mergeCell ref="A9:H9"/>
    <mergeCell ref="A13:G13"/>
    <mergeCell ref="A122:G122"/>
  </mergeCells>
  <pageMargins left="0.70866141732283472" right="0.39370078740157483" top="0.39370078740157483" bottom="0.31496062992125984" header="0.31496062992125984" footer="0.31496062992125984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14" sqref="A14:G15"/>
    </sheetView>
  </sheetViews>
  <sheetFormatPr defaultRowHeight="15" x14ac:dyDescent="0.25"/>
  <cols>
    <col min="1" max="1" width="5.140625" style="3" customWidth="1"/>
    <col min="2" max="2" width="71.5703125" style="3" customWidth="1"/>
    <col min="3" max="3" width="9.140625" style="3"/>
    <col min="4" max="4" width="13.7109375" style="3" customWidth="1"/>
    <col min="5" max="5" width="9.140625" style="3"/>
    <col min="6" max="6" width="11.85546875" style="3" customWidth="1"/>
    <col min="7" max="7" width="14" style="3" customWidth="1"/>
    <col min="8" max="8" width="10.85546875" style="3" customWidth="1"/>
    <col min="11" max="11" width="13.7109375" style="3" customWidth="1"/>
  </cols>
  <sheetData>
    <row r="1" spans="1:11" ht="18.75" x14ac:dyDescent="0.3">
      <c r="D1" s="9" t="s">
        <v>50</v>
      </c>
      <c r="E1" s="9"/>
      <c r="F1" s="9"/>
      <c r="H1" s="9"/>
      <c r="K1"/>
    </row>
    <row r="2" spans="1:11" ht="18.75" x14ac:dyDescent="0.3">
      <c r="D2" s="9" t="s">
        <v>116</v>
      </c>
      <c r="E2" s="9"/>
      <c r="F2" s="9"/>
      <c r="H2" s="9"/>
      <c r="K2"/>
    </row>
    <row r="3" spans="1:11" ht="18.75" x14ac:dyDescent="0.3">
      <c r="D3" s="9" t="s">
        <v>51</v>
      </c>
      <c r="E3" s="9"/>
      <c r="F3" s="9"/>
      <c r="H3" s="9"/>
      <c r="K3"/>
    </row>
    <row r="4" spans="1:11" ht="18.75" x14ac:dyDescent="0.3">
      <c r="D4" s="9" t="s">
        <v>52</v>
      </c>
      <c r="E4" s="9"/>
      <c r="F4" s="9"/>
      <c r="H4" s="9"/>
      <c r="K4"/>
    </row>
    <row r="5" spans="1:11" ht="31.5" customHeight="1" x14ac:dyDescent="0.3">
      <c r="D5" s="10"/>
      <c r="E5" s="10"/>
      <c r="F5" s="9" t="s">
        <v>117</v>
      </c>
      <c r="H5" s="9"/>
      <c r="K5"/>
    </row>
    <row r="6" spans="1:11" ht="20.25" customHeight="1" x14ac:dyDescent="0.25">
      <c r="A6" s="41"/>
      <c r="B6" s="41"/>
      <c r="C6" s="41"/>
      <c r="D6" s="41"/>
      <c r="E6" s="41"/>
      <c r="F6" s="41"/>
      <c r="G6" s="41"/>
      <c r="H6" s="41"/>
      <c r="K6"/>
    </row>
    <row r="7" spans="1:11" ht="19.5" customHeight="1" x14ac:dyDescent="0.25">
      <c r="A7" s="11"/>
      <c r="B7" s="42" t="s">
        <v>49</v>
      </c>
      <c r="C7" s="42"/>
      <c r="D7" s="42"/>
      <c r="E7" s="42"/>
      <c r="F7" s="42"/>
      <c r="G7" s="42"/>
      <c r="K7"/>
    </row>
    <row r="8" spans="1:11" ht="20.25" customHeight="1" x14ac:dyDescent="0.25">
      <c r="A8" s="11"/>
      <c r="B8" s="42" t="s">
        <v>210</v>
      </c>
      <c r="C8" s="42"/>
      <c r="D8" s="42"/>
      <c r="E8" s="42"/>
      <c r="F8" s="42"/>
      <c r="G8" s="42"/>
      <c r="K8"/>
    </row>
    <row r="9" spans="1:11" ht="19.5" customHeight="1" x14ac:dyDescent="0.25">
      <c r="A9" s="43" t="s">
        <v>53</v>
      </c>
      <c r="B9" s="43"/>
      <c r="C9" s="43"/>
      <c r="D9" s="43"/>
      <c r="E9" s="43"/>
      <c r="F9" s="43"/>
      <c r="G9" s="43"/>
      <c r="H9" s="43"/>
      <c r="K9"/>
    </row>
    <row r="10" spans="1:11" ht="15.75" thickBot="1" x14ac:dyDescent="0.3">
      <c r="A10" s="11"/>
      <c r="B10" s="12"/>
      <c r="C10" s="13"/>
      <c r="D10" s="13"/>
      <c r="E10" s="13"/>
      <c r="F10" s="13"/>
      <c r="G10" s="13"/>
      <c r="K10"/>
    </row>
    <row r="11" spans="1:11" ht="38.25" x14ac:dyDescent="0.25">
      <c r="A11" s="14" t="s">
        <v>0</v>
      </c>
      <c r="B11" s="15" t="s">
        <v>1</v>
      </c>
      <c r="C11" s="15" t="s">
        <v>2</v>
      </c>
      <c r="D11" s="15" t="s">
        <v>3</v>
      </c>
      <c r="E11" s="16" t="s">
        <v>4</v>
      </c>
      <c r="F11" s="15" t="s">
        <v>5</v>
      </c>
      <c r="G11" s="15" t="s">
        <v>6</v>
      </c>
      <c r="K11"/>
    </row>
    <row r="12" spans="1:11" ht="15.75" thickBot="1" x14ac:dyDescent="0.3">
      <c r="A12" s="17">
        <v>1</v>
      </c>
      <c r="B12" s="18">
        <v>2</v>
      </c>
      <c r="C12" s="18">
        <v>3</v>
      </c>
      <c r="D12" s="18">
        <v>4</v>
      </c>
      <c r="E12" s="19">
        <v>6</v>
      </c>
      <c r="F12" s="18">
        <v>7</v>
      </c>
      <c r="G12" s="18">
        <v>9</v>
      </c>
      <c r="K12"/>
    </row>
    <row r="13" spans="1:11" x14ac:dyDescent="0.25">
      <c r="A13" s="49" t="s">
        <v>28</v>
      </c>
      <c r="B13" s="37"/>
      <c r="C13" s="37"/>
      <c r="D13" s="37"/>
      <c r="E13" s="37"/>
      <c r="F13" s="37"/>
      <c r="G13" s="37"/>
      <c r="K13"/>
    </row>
    <row r="14" spans="1:11" x14ac:dyDescent="0.25">
      <c r="A14" s="23">
        <v>1</v>
      </c>
      <c r="B14" s="24" t="s">
        <v>213</v>
      </c>
      <c r="C14" s="5" t="s">
        <v>7</v>
      </c>
      <c r="D14" s="7">
        <v>0.82</v>
      </c>
      <c r="E14" s="28">
        <v>0.1</v>
      </c>
      <c r="F14" s="7">
        <f t="shared" ref="F14:F15" si="0">G14-D14</f>
        <v>8.2000000000000073E-2</v>
      </c>
      <c r="G14" s="7">
        <f>D14*1.1</f>
        <v>0.90200000000000002</v>
      </c>
      <c r="K14"/>
    </row>
    <row r="15" spans="1:11" s="3" customFormat="1" x14ac:dyDescent="0.25">
      <c r="A15" s="23">
        <v>2</v>
      </c>
      <c r="B15" s="24" t="s">
        <v>214</v>
      </c>
      <c r="C15" s="5" t="s">
        <v>7</v>
      </c>
      <c r="D15" s="7">
        <v>0.85</v>
      </c>
      <c r="E15" s="28">
        <v>0.1</v>
      </c>
      <c r="F15" s="7">
        <f t="shared" si="0"/>
        <v>8.5000000000000075E-2</v>
      </c>
      <c r="G15" s="7">
        <f t="shared" ref="G15" si="1">D15*1.1</f>
        <v>0.93500000000000005</v>
      </c>
    </row>
    <row r="16" spans="1:11" x14ac:dyDescent="0.25">
      <c r="K16"/>
    </row>
    <row r="17" spans="1:11" x14ac:dyDescent="0.25">
      <c r="K17"/>
    </row>
    <row r="18" spans="1:11" ht="15.75" x14ac:dyDescent="0.25">
      <c r="B18" s="26" t="s">
        <v>103</v>
      </c>
      <c r="D18" s="25" t="s">
        <v>104</v>
      </c>
      <c r="K18"/>
    </row>
    <row r="19" spans="1:11" ht="15.75" x14ac:dyDescent="0.25">
      <c r="B19" s="26"/>
      <c r="K19"/>
    </row>
    <row r="20" spans="1:11" ht="15.75" x14ac:dyDescent="0.25">
      <c r="B20" s="26"/>
      <c r="K20"/>
    </row>
    <row r="21" spans="1:11" ht="15.75" x14ac:dyDescent="0.25">
      <c r="B21" s="27" t="s">
        <v>211</v>
      </c>
      <c r="C21" s="1"/>
      <c r="D21" s="25" t="s">
        <v>212</v>
      </c>
      <c r="E21" s="25"/>
      <c r="K21"/>
    </row>
    <row r="22" spans="1:11" x14ac:dyDescent="0.25">
      <c r="K22"/>
    </row>
    <row r="23" spans="1:11" x14ac:dyDescent="0.25">
      <c r="K23"/>
    </row>
    <row r="28" spans="1:11" x14ac:dyDescent="0.25">
      <c r="A28"/>
      <c r="B28"/>
      <c r="C28"/>
      <c r="D28"/>
      <c r="E28"/>
      <c r="F28"/>
      <c r="G28"/>
      <c r="H28"/>
      <c r="K28"/>
    </row>
  </sheetData>
  <mergeCells count="5">
    <mergeCell ref="A13:G13"/>
    <mergeCell ref="A6:H6"/>
    <mergeCell ref="B7:G7"/>
    <mergeCell ref="B8:G8"/>
    <mergeCell ref="A9:H9"/>
  </mergeCells>
  <pageMargins left="0.70866141732283472" right="0.39370078740157483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Лист1</vt:lpstr>
      <vt:lpstr>Лист3!Область_печати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2025-12-05T07:17:43Z</dcterms:modified>
</cp:coreProperties>
</file>